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d.docs.live.net/61f687977977faf3/Dokumenty/2024_2025/JMO/STU/Zima/ZLM-SNH/"/>
    </mc:Choice>
  </mc:AlternateContent>
  <xr:revisionPtr revIDLastSave="251" documentId="13_ncr:1_{24461A71-A4E3-4098-BF53-86C047A28839}" xr6:coauthVersionLast="47" xr6:coauthVersionMax="47" xr10:uidLastSave="{E071068D-AFCC-4278-961C-17D8B8430137}"/>
  <bookViews>
    <workbookView xWindow="-108" yWindow="-108" windowWidth="23256" windowHeight="12456" activeTab="1" xr2:uid="{00000000-000D-0000-FFFF-FFFF00000000}"/>
  </bookViews>
  <sheets>
    <sheet name="Rozpis" sheetId="2" r:id="rId1"/>
    <sheet name="Tabulka" sheetId="5" r:id="rId2"/>
    <sheet name="nejlepší hráči" sheetId="14" r:id="rId3"/>
    <sheet name="střelci" sheetId="4" r:id="rId4"/>
    <sheet name="Zápis 1. nasazený" sheetId="6" r:id="rId5"/>
    <sheet name="Zápis 2. nasazený" sheetId="7" r:id="rId6"/>
    <sheet name="Zápis 3. nasazený" sheetId="8" r:id="rId7"/>
    <sheet name="Zápis 4. nasazený" sheetId="9" r:id="rId8"/>
    <sheet name="Zápis 5. nasazený" sheetId="12" r:id="rId9"/>
    <sheet name="Zápis 6. nasazený" sheetId="13" r:id="rId10"/>
    <sheet name="Zápis - prázdný" sheetId="11" r:id="rId11"/>
  </sheets>
  <definedNames>
    <definedName name="_xlnm._FilterDatabase" localSheetId="3" hidden="1">střelci!$A$3:$V$93</definedName>
    <definedName name="_xlnm.Print_Area" localSheetId="1">Tabulka!$B$1:$AF$9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4" l="1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I38" i="4"/>
  <c r="K38" i="4"/>
  <c r="O38" i="4"/>
  <c r="S38" i="4"/>
  <c r="V38" i="4"/>
  <c r="I39" i="4"/>
  <c r="K39" i="4"/>
  <c r="O39" i="4"/>
  <c r="S39" i="4"/>
  <c r="V39" i="4"/>
  <c r="I40" i="4"/>
  <c r="K40" i="4"/>
  <c r="O40" i="4"/>
  <c r="S40" i="4"/>
  <c r="V40" i="4"/>
  <c r="I41" i="4"/>
  <c r="K41" i="4"/>
  <c r="O41" i="4"/>
  <c r="S41" i="4"/>
  <c r="V41" i="4"/>
  <c r="I42" i="4"/>
  <c r="K42" i="4"/>
  <c r="O42" i="4"/>
  <c r="S42" i="4"/>
  <c r="V42" i="4"/>
  <c r="I31" i="4"/>
  <c r="K31" i="4"/>
  <c r="O31" i="4"/>
  <c r="S31" i="4"/>
  <c r="V31" i="4"/>
  <c r="I9" i="4"/>
  <c r="K9" i="4"/>
  <c r="O9" i="4"/>
  <c r="S9" i="4"/>
  <c r="V9" i="4"/>
  <c r="I10" i="4"/>
  <c r="K10" i="4"/>
  <c r="O10" i="4"/>
  <c r="S10" i="4"/>
  <c r="V10" i="4"/>
  <c r="I14" i="4"/>
  <c r="K14" i="4"/>
  <c r="O14" i="4"/>
  <c r="S14" i="4"/>
  <c r="V14" i="4"/>
  <c r="I24" i="4"/>
  <c r="K24" i="4"/>
  <c r="O24" i="4"/>
  <c r="S24" i="4"/>
  <c r="V24" i="4"/>
  <c r="I43" i="4"/>
  <c r="K43" i="4"/>
  <c r="O43" i="4"/>
  <c r="S43" i="4"/>
  <c r="V43" i="4"/>
  <c r="I44" i="4"/>
  <c r="K44" i="4"/>
  <c r="O44" i="4"/>
  <c r="S44" i="4"/>
  <c r="V44" i="4"/>
  <c r="I45" i="4"/>
  <c r="K45" i="4"/>
  <c r="O45" i="4"/>
  <c r="S45" i="4"/>
  <c r="V45" i="4"/>
  <c r="I46" i="4"/>
  <c r="K46" i="4"/>
  <c r="O46" i="4"/>
  <c r="S46" i="4"/>
  <c r="V46" i="4"/>
  <c r="I37" i="4"/>
  <c r="K37" i="4"/>
  <c r="O37" i="4"/>
  <c r="S37" i="4"/>
  <c r="V37" i="4"/>
  <c r="C37" i="4"/>
  <c r="D37" i="4"/>
  <c r="C38" i="4"/>
  <c r="D38" i="4"/>
  <c r="C94" i="4"/>
  <c r="A37" i="4"/>
  <c r="A38" i="4"/>
  <c r="K9" i="14" l="1"/>
  <c r="K5" i="14"/>
  <c r="K16" i="14"/>
  <c r="K15" i="14"/>
  <c r="K14" i="14"/>
  <c r="K13" i="14"/>
  <c r="K12" i="14"/>
  <c r="K11" i="14"/>
  <c r="K10" i="14"/>
  <c r="K4" i="14"/>
  <c r="K8" i="14"/>
  <c r="K19" i="14"/>
  <c r="K7" i="14"/>
  <c r="K18" i="14"/>
  <c r="K6" i="14"/>
  <c r="K17" i="14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H85" i="4" l="1"/>
  <c r="K85" i="4"/>
  <c r="N85" i="4"/>
  <c r="Q85" i="4"/>
  <c r="T85" i="4"/>
  <c r="H86" i="4"/>
  <c r="K86" i="4"/>
  <c r="N86" i="4"/>
  <c r="Q86" i="4"/>
  <c r="T86" i="4"/>
  <c r="H87" i="4"/>
  <c r="K87" i="4"/>
  <c r="N87" i="4"/>
  <c r="Q87" i="4"/>
  <c r="T87" i="4"/>
  <c r="H88" i="4"/>
  <c r="K88" i="4"/>
  <c r="N88" i="4"/>
  <c r="Q88" i="4"/>
  <c r="T88" i="4"/>
  <c r="H89" i="4"/>
  <c r="K89" i="4"/>
  <c r="N89" i="4"/>
  <c r="Q89" i="4"/>
  <c r="T89" i="4"/>
  <c r="H4" i="4"/>
  <c r="K4" i="4"/>
  <c r="N4" i="4"/>
  <c r="Q4" i="4"/>
  <c r="T4" i="4"/>
  <c r="H28" i="4"/>
  <c r="K28" i="4"/>
  <c r="N28" i="4"/>
  <c r="Q28" i="4"/>
  <c r="T28" i="4"/>
  <c r="H21" i="4"/>
  <c r="K21" i="4"/>
  <c r="N21" i="4"/>
  <c r="Q21" i="4"/>
  <c r="T21" i="4"/>
  <c r="H13" i="4"/>
  <c r="K13" i="4"/>
  <c r="N13" i="4"/>
  <c r="Q13" i="4"/>
  <c r="T13" i="4"/>
  <c r="H36" i="4"/>
  <c r="K36" i="4"/>
  <c r="N36" i="4"/>
  <c r="Q36" i="4"/>
  <c r="T36" i="4"/>
  <c r="H90" i="4"/>
  <c r="K90" i="4"/>
  <c r="N90" i="4"/>
  <c r="Q90" i="4"/>
  <c r="T90" i="4"/>
  <c r="H91" i="4"/>
  <c r="K91" i="4"/>
  <c r="N91" i="4"/>
  <c r="Q91" i="4"/>
  <c r="T91" i="4"/>
  <c r="H92" i="4"/>
  <c r="K92" i="4"/>
  <c r="N92" i="4"/>
  <c r="Q92" i="4"/>
  <c r="T92" i="4"/>
  <c r="H93" i="4"/>
  <c r="K93" i="4"/>
  <c r="N93" i="4"/>
  <c r="Q93" i="4"/>
  <c r="T93" i="4"/>
  <c r="T84" i="4"/>
  <c r="Q84" i="4"/>
  <c r="N84" i="4"/>
  <c r="K84" i="4"/>
  <c r="H84" i="4"/>
  <c r="A92" i="4"/>
  <c r="C92" i="4"/>
  <c r="D92" i="4"/>
  <c r="E92" i="4"/>
  <c r="A93" i="4"/>
  <c r="C93" i="4"/>
  <c r="D93" i="4"/>
  <c r="E93" i="4"/>
  <c r="A85" i="4"/>
  <c r="C85" i="4"/>
  <c r="D85" i="4"/>
  <c r="E85" i="4"/>
  <c r="A86" i="4"/>
  <c r="C86" i="4"/>
  <c r="D86" i="4"/>
  <c r="E86" i="4"/>
  <c r="A87" i="4"/>
  <c r="C87" i="4"/>
  <c r="D87" i="4"/>
  <c r="E87" i="4"/>
  <c r="A88" i="4"/>
  <c r="C88" i="4"/>
  <c r="D88" i="4"/>
  <c r="E88" i="4"/>
  <c r="A89" i="4"/>
  <c r="C89" i="4"/>
  <c r="D89" i="4"/>
  <c r="E89" i="4"/>
  <c r="A4" i="4"/>
  <c r="C4" i="4"/>
  <c r="D4" i="4"/>
  <c r="E4" i="4"/>
  <c r="A28" i="4"/>
  <c r="C28" i="4"/>
  <c r="D28" i="4"/>
  <c r="E28" i="4"/>
  <c r="A21" i="4"/>
  <c r="C21" i="4"/>
  <c r="D21" i="4"/>
  <c r="E21" i="4"/>
  <c r="A13" i="4"/>
  <c r="C13" i="4"/>
  <c r="D13" i="4"/>
  <c r="E13" i="4"/>
  <c r="A36" i="4"/>
  <c r="C36" i="4"/>
  <c r="D36" i="4"/>
  <c r="E36" i="4"/>
  <c r="A90" i="4"/>
  <c r="C90" i="4"/>
  <c r="D90" i="4"/>
  <c r="E90" i="4"/>
  <c r="A91" i="4"/>
  <c r="C91" i="4"/>
  <c r="D91" i="4"/>
  <c r="E91" i="4"/>
  <c r="A84" i="4"/>
  <c r="C84" i="4"/>
  <c r="D84" i="4"/>
  <c r="E84" i="4"/>
  <c r="I76" i="4"/>
  <c r="M76" i="4"/>
  <c r="P76" i="4"/>
  <c r="R76" i="4"/>
  <c r="T76" i="4"/>
  <c r="I5" i="4"/>
  <c r="M5" i="4"/>
  <c r="P5" i="4"/>
  <c r="R5" i="4"/>
  <c r="T5" i="4"/>
  <c r="I18" i="4"/>
  <c r="M18" i="4"/>
  <c r="P18" i="4"/>
  <c r="R18" i="4"/>
  <c r="T18" i="4"/>
  <c r="I7" i="4"/>
  <c r="M7" i="4"/>
  <c r="P7" i="4"/>
  <c r="R7" i="4"/>
  <c r="T7" i="4"/>
  <c r="I23" i="4"/>
  <c r="M23" i="4"/>
  <c r="P23" i="4"/>
  <c r="R23" i="4"/>
  <c r="T23" i="4"/>
  <c r="I20" i="4"/>
  <c r="M20" i="4"/>
  <c r="P20" i="4"/>
  <c r="R20" i="4"/>
  <c r="T20" i="4"/>
  <c r="I16" i="4"/>
  <c r="M16" i="4"/>
  <c r="P16" i="4"/>
  <c r="R16" i="4"/>
  <c r="T16" i="4"/>
  <c r="I77" i="4"/>
  <c r="M77" i="4"/>
  <c r="P77" i="4"/>
  <c r="R77" i="4"/>
  <c r="T77" i="4"/>
  <c r="I78" i="4"/>
  <c r="M78" i="4"/>
  <c r="P78" i="4"/>
  <c r="R78" i="4"/>
  <c r="T78" i="4"/>
  <c r="I79" i="4"/>
  <c r="M79" i="4"/>
  <c r="P79" i="4"/>
  <c r="R79" i="4"/>
  <c r="T79" i="4"/>
  <c r="I80" i="4"/>
  <c r="M80" i="4"/>
  <c r="P80" i="4"/>
  <c r="R80" i="4"/>
  <c r="T80" i="4"/>
  <c r="I81" i="4"/>
  <c r="M81" i="4"/>
  <c r="P81" i="4"/>
  <c r="R81" i="4"/>
  <c r="T81" i="4"/>
  <c r="I82" i="4"/>
  <c r="M82" i="4"/>
  <c r="P82" i="4"/>
  <c r="R82" i="4"/>
  <c r="T82" i="4"/>
  <c r="I83" i="4"/>
  <c r="M83" i="4"/>
  <c r="P83" i="4"/>
  <c r="R83" i="4"/>
  <c r="T83" i="4"/>
  <c r="T75" i="4"/>
  <c r="R75" i="4"/>
  <c r="P75" i="4"/>
  <c r="M75" i="4"/>
  <c r="I75" i="4"/>
  <c r="A77" i="4"/>
  <c r="C77" i="4"/>
  <c r="D77" i="4"/>
  <c r="E77" i="4"/>
  <c r="A78" i="4"/>
  <c r="C78" i="4"/>
  <c r="D78" i="4"/>
  <c r="E78" i="4"/>
  <c r="A79" i="4"/>
  <c r="C79" i="4"/>
  <c r="D79" i="4"/>
  <c r="E79" i="4"/>
  <c r="A80" i="4"/>
  <c r="C80" i="4"/>
  <c r="D80" i="4"/>
  <c r="E80" i="4"/>
  <c r="A81" i="4"/>
  <c r="C81" i="4"/>
  <c r="D81" i="4"/>
  <c r="E81" i="4"/>
  <c r="A82" i="4"/>
  <c r="C82" i="4"/>
  <c r="D82" i="4"/>
  <c r="E82" i="4"/>
  <c r="A83" i="4"/>
  <c r="C83" i="4"/>
  <c r="D83" i="4"/>
  <c r="E83" i="4"/>
  <c r="A76" i="4"/>
  <c r="C76" i="4"/>
  <c r="D76" i="4"/>
  <c r="E76" i="4"/>
  <c r="A5" i="4"/>
  <c r="C5" i="4"/>
  <c r="D5" i="4"/>
  <c r="E5" i="4"/>
  <c r="A18" i="4"/>
  <c r="C18" i="4"/>
  <c r="D18" i="4"/>
  <c r="E18" i="4"/>
  <c r="A7" i="4"/>
  <c r="C7" i="4"/>
  <c r="D7" i="4"/>
  <c r="E7" i="4"/>
  <c r="A23" i="4"/>
  <c r="C23" i="4"/>
  <c r="D23" i="4"/>
  <c r="E23" i="4"/>
  <c r="A20" i="4"/>
  <c r="C20" i="4"/>
  <c r="D20" i="4"/>
  <c r="E20" i="4"/>
  <c r="A16" i="4"/>
  <c r="C16" i="4"/>
  <c r="D16" i="4"/>
  <c r="E16" i="4"/>
  <c r="D66" i="4"/>
  <c r="D67" i="4"/>
  <c r="D68" i="4"/>
  <c r="D69" i="4"/>
  <c r="D22" i="4"/>
  <c r="D12" i="4"/>
  <c r="D30" i="4"/>
  <c r="D6" i="4"/>
  <c r="D70" i="4"/>
  <c r="D71" i="4"/>
  <c r="D35" i="4"/>
  <c r="D72" i="4"/>
  <c r="D73" i="4"/>
  <c r="D74" i="4"/>
  <c r="D65" i="4"/>
  <c r="D75" i="4"/>
  <c r="C75" i="4"/>
  <c r="A75" i="4"/>
  <c r="E75" i="4"/>
  <c r="J66" i="4"/>
  <c r="M66" i="4"/>
  <c r="O66" i="4"/>
  <c r="Q66" i="4"/>
  <c r="U66" i="4"/>
  <c r="J67" i="4"/>
  <c r="M67" i="4"/>
  <c r="O67" i="4"/>
  <c r="Q67" i="4"/>
  <c r="U67" i="4"/>
  <c r="J68" i="4"/>
  <c r="M68" i="4"/>
  <c r="O68" i="4"/>
  <c r="Q68" i="4"/>
  <c r="U68" i="4"/>
  <c r="J69" i="4"/>
  <c r="M69" i="4"/>
  <c r="O69" i="4"/>
  <c r="Q69" i="4"/>
  <c r="U69" i="4"/>
  <c r="J22" i="4"/>
  <c r="M22" i="4"/>
  <c r="O22" i="4"/>
  <c r="Q22" i="4"/>
  <c r="U22" i="4"/>
  <c r="J12" i="4"/>
  <c r="M12" i="4"/>
  <c r="O12" i="4"/>
  <c r="Q12" i="4"/>
  <c r="U12" i="4"/>
  <c r="J30" i="4"/>
  <c r="M30" i="4"/>
  <c r="O30" i="4"/>
  <c r="Q30" i="4"/>
  <c r="U30" i="4"/>
  <c r="J6" i="4"/>
  <c r="M6" i="4"/>
  <c r="O6" i="4"/>
  <c r="Q6" i="4"/>
  <c r="U6" i="4"/>
  <c r="J70" i="4"/>
  <c r="M70" i="4"/>
  <c r="O70" i="4"/>
  <c r="Q70" i="4"/>
  <c r="U70" i="4"/>
  <c r="J71" i="4"/>
  <c r="M71" i="4"/>
  <c r="O71" i="4"/>
  <c r="Q71" i="4"/>
  <c r="U71" i="4"/>
  <c r="J35" i="4"/>
  <c r="M35" i="4"/>
  <c r="O35" i="4"/>
  <c r="Q35" i="4"/>
  <c r="U35" i="4"/>
  <c r="J72" i="4"/>
  <c r="M72" i="4"/>
  <c r="O72" i="4"/>
  <c r="Q72" i="4"/>
  <c r="U72" i="4"/>
  <c r="J73" i="4"/>
  <c r="M73" i="4"/>
  <c r="O73" i="4"/>
  <c r="Q73" i="4"/>
  <c r="U73" i="4"/>
  <c r="J74" i="4"/>
  <c r="M74" i="4"/>
  <c r="O74" i="4"/>
  <c r="Q74" i="4"/>
  <c r="U74" i="4"/>
  <c r="U65" i="4"/>
  <c r="Q65" i="4"/>
  <c r="O65" i="4"/>
  <c r="M65" i="4"/>
  <c r="J65" i="4"/>
  <c r="A65" i="4"/>
  <c r="C65" i="4"/>
  <c r="E65" i="4"/>
  <c r="A66" i="4"/>
  <c r="C66" i="4"/>
  <c r="E66" i="4"/>
  <c r="S57" i="4"/>
  <c r="U57" i="4"/>
  <c r="S58" i="4"/>
  <c r="U58" i="4"/>
  <c r="S59" i="4"/>
  <c r="U59" i="4"/>
  <c r="S60" i="4"/>
  <c r="U60" i="4"/>
  <c r="S61" i="4"/>
  <c r="U61" i="4"/>
  <c r="S11" i="4"/>
  <c r="U11" i="4"/>
  <c r="S17" i="4"/>
  <c r="U17" i="4"/>
  <c r="S8" i="4"/>
  <c r="U8" i="4"/>
  <c r="S27" i="4"/>
  <c r="U27" i="4"/>
  <c r="S33" i="4"/>
  <c r="U33" i="4"/>
  <c r="S34" i="4"/>
  <c r="U34" i="4"/>
  <c r="S62" i="4"/>
  <c r="U62" i="4"/>
  <c r="S63" i="4"/>
  <c r="U63" i="4"/>
  <c r="S64" i="4"/>
  <c r="U64" i="4"/>
  <c r="U56" i="4"/>
  <c r="S56" i="4"/>
  <c r="H57" i="4"/>
  <c r="L57" i="4"/>
  <c r="P57" i="4"/>
  <c r="H58" i="4"/>
  <c r="L58" i="4"/>
  <c r="P58" i="4"/>
  <c r="H59" i="4"/>
  <c r="L59" i="4"/>
  <c r="P59" i="4"/>
  <c r="H60" i="4"/>
  <c r="L60" i="4"/>
  <c r="P60" i="4"/>
  <c r="H61" i="4"/>
  <c r="L61" i="4"/>
  <c r="P61" i="4"/>
  <c r="H11" i="4"/>
  <c r="L11" i="4"/>
  <c r="P11" i="4"/>
  <c r="H17" i="4"/>
  <c r="L17" i="4"/>
  <c r="P17" i="4"/>
  <c r="H8" i="4"/>
  <c r="L8" i="4"/>
  <c r="P8" i="4"/>
  <c r="H27" i="4"/>
  <c r="L27" i="4"/>
  <c r="P27" i="4"/>
  <c r="H33" i="4"/>
  <c r="L33" i="4"/>
  <c r="P33" i="4"/>
  <c r="H34" i="4"/>
  <c r="L34" i="4"/>
  <c r="P34" i="4"/>
  <c r="H62" i="4"/>
  <c r="L62" i="4"/>
  <c r="P62" i="4"/>
  <c r="H63" i="4"/>
  <c r="L63" i="4"/>
  <c r="P63" i="4"/>
  <c r="H64" i="4"/>
  <c r="L64" i="4"/>
  <c r="P64" i="4"/>
  <c r="P56" i="4"/>
  <c r="L56" i="4"/>
  <c r="H56" i="4"/>
  <c r="A56" i="4"/>
  <c r="C56" i="4"/>
  <c r="D56" i="4"/>
  <c r="E56" i="4"/>
  <c r="A57" i="4"/>
  <c r="C57" i="4"/>
  <c r="D57" i="4"/>
  <c r="E57" i="4"/>
  <c r="R48" i="4"/>
  <c r="V48" i="4"/>
  <c r="R49" i="4"/>
  <c r="V49" i="4"/>
  <c r="R32" i="4"/>
  <c r="V32" i="4"/>
  <c r="R50" i="4"/>
  <c r="V50" i="4"/>
  <c r="R51" i="4"/>
  <c r="V51" i="4"/>
  <c r="R52" i="4"/>
  <c r="V52" i="4"/>
  <c r="R53" i="4"/>
  <c r="V53" i="4"/>
  <c r="R25" i="4"/>
  <c r="V25" i="4"/>
  <c r="R54" i="4"/>
  <c r="V54" i="4"/>
  <c r="R15" i="4"/>
  <c r="V15" i="4"/>
  <c r="R19" i="4"/>
  <c r="V19" i="4"/>
  <c r="R29" i="4"/>
  <c r="V29" i="4"/>
  <c r="R55" i="4"/>
  <c r="V55" i="4"/>
  <c r="R26" i="4"/>
  <c r="V26" i="4"/>
  <c r="V47" i="4"/>
  <c r="R47" i="4"/>
  <c r="L48" i="4"/>
  <c r="N48" i="4"/>
  <c r="L49" i="4"/>
  <c r="N49" i="4"/>
  <c r="L32" i="4"/>
  <c r="N32" i="4"/>
  <c r="L50" i="4"/>
  <c r="N50" i="4"/>
  <c r="L51" i="4"/>
  <c r="N51" i="4"/>
  <c r="L52" i="4"/>
  <c r="N52" i="4"/>
  <c r="L53" i="4"/>
  <c r="N53" i="4"/>
  <c r="L25" i="4"/>
  <c r="N25" i="4"/>
  <c r="L54" i="4"/>
  <c r="N54" i="4"/>
  <c r="L15" i="4"/>
  <c r="N15" i="4"/>
  <c r="L19" i="4"/>
  <c r="N19" i="4"/>
  <c r="L29" i="4"/>
  <c r="N29" i="4"/>
  <c r="L55" i="4"/>
  <c r="N55" i="4"/>
  <c r="L26" i="4"/>
  <c r="N26" i="4"/>
  <c r="N47" i="4"/>
  <c r="L47" i="4"/>
  <c r="J48" i="4"/>
  <c r="J49" i="4"/>
  <c r="J32" i="4"/>
  <c r="J50" i="4"/>
  <c r="J51" i="4"/>
  <c r="J52" i="4"/>
  <c r="J53" i="4"/>
  <c r="J25" i="4"/>
  <c r="J54" i="4"/>
  <c r="J15" i="4"/>
  <c r="J19" i="4"/>
  <c r="J29" i="4"/>
  <c r="J55" i="4"/>
  <c r="J26" i="4"/>
  <c r="J47" i="4"/>
  <c r="E47" i="4"/>
  <c r="E48" i="4"/>
  <c r="A47" i="4"/>
  <c r="C47" i="4"/>
  <c r="D47" i="4"/>
  <c r="A48" i="4"/>
  <c r="C48" i="4"/>
  <c r="D48" i="4"/>
  <c r="P8" i="12"/>
  <c r="M7" i="12"/>
  <c r="L4" i="2" s="1"/>
  <c r="AN8" i="12"/>
  <c r="AH8" i="12"/>
  <c r="AB8" i="12"/>
  <c r="V8" i="12"/>
  <c r="AN8" i="9"/>
  <c r="AH8" i="9"/>
  <c r="AB8" i="9"/>
  <c r="V8" i="9"/>
  <c r="P8" i="9"/>
  <c r="AN8" i="8"/>
  <c r="AH8" i="8"/>
  <c r="AB8" i="8"/>
  <c r="V8" i="8"/>
  <c r="P8" i="8"/>
  <c r="AN8" i="7"/>
  <c r="AH8" i="7"/>
  <c r="AB8" i="7"/>
  <c r="V8" i="7"/>
  <c r="P8" i="7"/>
  <c r="AN8" i="13"/>
  <c r="AH8" i="13"/>
  <c r="AB8" i="13"/>
  <c r="V8" i="13"/>
  <c r="P8" i="13"/>
  <c r="AN8" i="6"/>
  <c r="AH8" i="6"/>
  <c r="AB8" i="6"/>
  <c r="V8" i="6"/>
  <c r="P8" i="6"/>
  <c r="R15" i="2"/>
  <c r="R12" i="2"/>
  <c r="P9" i="2"/>
  <c r="P6" i="2"/>
  <c r="R3" i="2"/>
  <c r="P15" i="2"/>
  <c r="R13" i="2"/>
  <c r="R11" i="2"/>
  <c r="R8" i="2"/>
  <c r="P4" i="2"/>
  <c r="R16" i="2"/>
  <c r="P12" i="2"/>
  <c r="R10" i="2"/>
  <c r="P8" i="2"/>
  <c r="R5" i="2"/>
  <c r="P16" i="2"/>
  <c r="R14" i="2"/>
  <c r="P11" i="2"/>
  <c r="R7" i="2"/>
  <c r="P3" i="2"/>
  <c r="R17" i="2"/>
  <c r="P13" i="2"/>
  <c r="R9" i="2"/>
  <c r="P7" i="2"/>
  <c r="P5" i="2"/>
  <c r="P17" i="2"/>
  <c r="P14" i="2"/>
  <c r="P10" i="2"/>
  <c r="R6" i="2"/>
  <c r="R4" i="2"/>
  <c r="AC9" i="5"/>
  <c r="AA9" i="5"/>
  <c r="P7" i="6" l="1"/>
  <c r="C7" i="5"/>
  <c r="F85" i="4"/>
  <c r="G85" i="4" s="1"/>
  <c r="F92" i="4"/>
  <c r="G92" i="4" s="1"/>
  <c r="F90" i="4"/>
  <c r="G90" i="4" s="1"/>
  <c r="F13" i="4"/>
  <c r="G13" i="4" s="1"/>
  <c r="F81" i="4"/>
  <c r="G81" i="4" s="1"/>
  <c r="F82" i="4"/>
  <c r="G82" i="4" s="1"/>
  <c r="F36" i="4"/>
  <c r="G36" i="4" s="1"/>
  <c r="F28" i="4"/>
  <c r="G28" i="4" s="1"/>
  <c r="F20" i="4"/>
  <c r="G20" i="4" s="1"/>
  <c r="F7" i="4"/>
  <c r="G7" i="4" s="1"/>
  <c r="F76" i="4"/>
  <c r="G76" i="4" s="1"/>
  <c r="F57" i="4"/>
  <c r="G57" i="4" s="1"/>
  <c r="F21" i="4"/>
  <c r="G21" i="4" s="1"/>
  <c r="F89" i="4"/>
  <c r="G89" i="4" s="1"/>
  <c r="F87" i="4"/>
  <c r="G87" i="4" s="1"/>
  <c r="F16" i="4"/>
  <c r="G16" i="4" s="1"/>
  <c r="F91" i="4"/>
  <c r="G91" i="4" s="1"/>
  <c r="F78" i="4"/>
  <c r="G78" i="4" s="1"/>
  <c r="F65" i="4"/>
  <c r="G65" i="4" s="1"/>
  <c r="F23" i="4"/>
  <c r="G23" i="4" s="1"/>
  <c r="F93" i="4"/>
  <c r="G93" i="4" s="1"/>
  <c r="F66" i="4"/>
  <c r="G66" i="4" s="1"/>
  <c r="F18" i="4"/>
  <c r="G18" i="4" s="1"/>
  <c r="F83" i="4"/>
  <c r="G83" i="4" s="1"/>
  <c r="F5" i="4"/>
  <c r="G5" i="4" s="1"/>
  <c r="F79" i="4"/>
  <c r="G79" i="4" s="1"/>
  <c r="F88" i="4"/>
  <c r="G88" i="4" s="1"/>
  <c r="F80" i="4"/>
  <c r="G80" i="4" s="1"/>
  <c r="F4" i="4"/>
  <c r="G4" i="4" s="1"/>
  <c r="F86" i="4"/>
  <c r="G86" i="4" s="1"/>
  <c r="F77" i="4"/>
  <c r="G77" i="4" s="1"/>
  <c r="F84" i="4"/>
  <c r="G84" i="4" s="1"/>
  <c r="F75" i="4"/>
  <c r="G75" i="4" s="1"/>
  <c r="F56" i="4"/>
  <c r="G56" i="4" s="1"/>
  <c r="F48" i="4"/>
  <c r="G48" i="4" s="1"/>
  <c r="F47" i="4"/>
  <c r="G47" i="4" s="1"/>
  <c r="AW6" i="5"/>
  <c r="AJ5" i="13" l="1"/>
  <c r="AD5" i="13"/>
  <c r="X5" i="13"/>
  <c r="R5" i="13"/>
  <c r="L5" i="13"/>
  <c r="AJ5" i="12"/>
  <c r="AD5" i="12"/>
  <c r="X5" i="12"/>
  <c r="R5" i="12"/>
  <c r="L5" i="12"/>
  <c r="AJ5" i="9"/>
  <c r="AD5" i="9"/>
  <c r="X5" i="9"/>
  <c r="R5" i="9"/>
  <c r="L5" i="9"/>
  <c r="AJ5" i="8"/>
  <c r="AD5" i="8"/>
  <c r="X5" i="8"/>
  <c r="R5" i="8"/>
  <c r="L5" i="8"/>
  <c r="AJ5" i="7"/>
  <c r="AD5" i="7"/>
  <c r="X5" i="7"/>
  <c r="R5" i="7"/>
  <c r="L5" i="7"/>
  <c r="AJ5" i="6"/>
  <c r="AD5" i="6"/>
  <c r="X5" i="6"/>
  <c r="R5" i="6"/>
  <c r="L5" i="6"/>
  <c r="AQ7" i="6" l="1"/>
  <c r="AK7" i="6"/>
  <c r="AE7" i="6"/>
  <c r="Y7" i="6"/>
  <c r="S7" i="6"/>
  <c r="M7" i="6"/>
  <c r="P7" i="12" s="1"/>
  <c r="AP6" i="6"/>
  <c r="AP2" i="6"/>
  <c r="AQ7" i="7"/>
  <c r="AK7" i="7"/>
  <c r="AE7" i="7"/>
  <c r="Y7" i="7"/>
  <c r="S7" i="7"/>
  <c r="M7" i="7"/>
  <c r="AP6" i="7"/>
  <c r="AP2" i="7"/>
  <c r="AQ7" i="8"/>
  <c r="AK7" i="8"/>
  <c r="AE7" i="8"/>
  <c r="Y7" i="8"/>
  <c r="S7" i="8"/>
  <c r="M7" i="8"/>
  <c r="AP6" i="8"/>
  <c r="AP2" i="8"/>
  <c r="AQ7" i="9"/>
  <c r="AK7" i="9"/>
  <c r="AE7" i="9"/>
  <c r="Y7" i="9"/>
  <c r="S7" i="9"/>
  <c r="M7" i="9"/>
  <c r="AP6" i="9"/>
  <c r="AP2" i="9"/>
  <c r="AQ7" i="12"/>
  <c r="AK7" i="12"/>
  <c r="AE7" i="12"/>
  <c r="Y7" i="12"/>
  <c r="S7" i="12"/>
  <c r="AP6" i="12"/>
  <c r="AP2" i="12"/>
  <c r="AQ7" i="13"/>
  <c r="AK7" i="13"/>
  <c r="AE7" i="13"/>
  <c r="Y7" i="13"/>
  <c r="S7" i="13"/>
  <c r="C4" i="5" l="1"/>
  <c r="AN7" i="6"/>
  <c r="N17" i="2"/>
  <c r="E4" i="5"/>
  <c r="L17" i="2"/>
  <c r="AN7" i="7"/>
  <c r="I6" i="5"/>
  <c r="AN7" i="8"/>
  <c r="N16" i="2"/>
  <c r="K6" i="5"/>
  <c r="AN7" i="9"/>
  <c r="L16" i="2"/>
  <c r="Q8" i="5"/>
  <c r="L15" i="2"/>
  <c r="AN7" i="13"/>
  <c r="N15" i="2"/>
  <c r="O8" i="5"/>
  <c r="AN7" i="12"/>
  <c r="E5" i="5"/>
  <c r="AH7" i="8"/>
  <c r="L14" i="2"/>
  <c r="N14" i="2"/>
  <c r="C5" i="5"/>
  <c r="AS5" i="5" s="1"/>
  <c r="AH7" i="6"/>
  <c r="AH7" i="7"/>
  <c r="N13" i="2"/>
  <c r="F7" i="5"/>
  <c r="N12" i="2"/>
  <c r="L8" i="5"/>
  <c r="AH7" i="9"/>
  <c r="L12" i="2"/>
  <c r="AH7" i="13"/>
  <c r="N8" i="5"/>
  <c r="AB7" i="8"/>
  <c r="I7" i="5"/>
  <c r="N11" i="2"/>
  <c r="L11" i="2"/>
  <c r="K7" i="5"/>
  <c r="AB7" i="12"/>
  <c r="C6" i="5"/>
  <c r="AB7" i="6"/>
  <c r="N10" i="2"/>
  <c r="AH7" i="12"/>
  <c r="H7" i="5"/>
  <c r="L13" i="2"/>
  <c r="E6" i="5"/>
  <c r="AB7" i="9"/>
  <c r="L10" i="2"/>
  <c r="L9" i="2"/>
  <c r="AB7" i="7"/>
  <c r="F8" i="5"/>
  <c r="AB7" i="13"/>
  <c r="N9" i="2"/>
  <c r="H8" i="5"/>
  <c r="V7" i="9"/>
  <c r="N8" i="2"/>
  <c r="L7" i="5"/>
  <c r="V7" i="12"/>
  <c r="N7" i="5"/>
  <c r="L8" i="2"/>
  <c r="F5" i="5"/>
  <c r="V7" i="7"/>
  <c r="N7" i="2"/>
  <c r="L7" i="2"/>
  <c r="V7" i="8"/>
  <c r="H5" i="5"/>
  <c r="E8" i="5"/>
  <c r="N6" i="2"/>
  <c r="V7" i="13"/>
  <c r="L6" i="2"/>
  <c r="V7" i="6"/>
  <c r="C8" i="5"/>
  <c r="H6" i="5"/>
  <c r="P7" i="9"/>
  <c r="L5" i="2"/>
  <c r="P7" i="7"/>
  <c r="N5" i="2"/>
  <c r="F6" i="5"/>
  <c r="E7" i="5"/>
  <c r="AS7" i="5" s="1"/>
  <c r="N4" i="2"/>
  <c r="P7" i="13"/>
  <c r="K8" i="5"/>
  <c r="L3" i="2"/>
  <c r="AP25" i="11"/>
  <c r="AJ25" i="11"/>
  <c r="AD25" i="11"/>
  <c r="X25" i="11"/>
  <c r="R25" i="11"/>
  <c r="L25" i="11"/>
  <c r="AP6" i="11"/>
  <c r="AJ6" i="11"/>
  <c r="AD6" i="11"/>
  <c r="X6" i="11"/>
  <c r="R6" i="11"/>
  <c r="L6" i="11"/>
  <c r="AP2" i="11"/>
  <c r="AJ2" i="11"/>
  <c r="AD2" i="11"/>
  <c r="X2" i="11"/>
  <c r="R2" i="11"/>
  <c r="L2" i="11"/>
  <c r="AS4" i="5" l="1"/>
  <c r="AS8" i="5"/>
  <c r="AU6" i="5"/>
  <c r="AT7" i="5"/>
  <c r="AV8" i="5"/>
  <c r="AW8" i="5"/>
  <c r="AU7" i="5"/>
  <c r="AS6" i="5"/>
  <c r="AT8" i="5"/>
  <c r="AV7" i="5"/>
  <c r="AT5" i="5"/>
  <c r="AT6" i="5"/>
  <c r="AC8" i="5"/>
  <c r="F37" i="4"/>
  <c r="G37" i="4" s="1"/>
  <c r="F38" i="4"/>
  <c r="E37" i="4"/>
  <c r="E38" i="4"/>
  <c r="B19" i="5"/>
  <c r="B17" i="5"/>
  <c r="B18" i="5"/>
  <c r="V1" i="4"/>
  <c r="U1" i="4"/>
  <c r="T1" i="4"/>
  <c r="S1" i="4"/>
  <c r="R1" i="4"/>
  <c r="Q1" i="4"/>
  <c r="P1" i="4"/>
  <c r="O1" i="4"/>
  <c r="N1" i="4"/>
  <c r="G38" i="4" l="1"/>
  <c r="D6" i="13"/>
  <c r="AP25" i="13"/>
  <c r="AJ25" i="13"/>
  <c r="AD25" i="13"/>
  <c r="X25" i="13"/>
  <c r="R25" i="13"/>
  <c r="L25" i="13"/>
  <c r="M7" i="13"/>
  <c r="P7" i="8" s="1"/>
  <c r="D5" i="13"/>
  <c r="D4" i="13"/>
  <c r="D3" i="13"/>
  <c r="D2" i="13"/>
  <c r="D1" i="13"/>
  <c r="D6" i="12"/>
  <c r="AP25" i="12"/>
  <c r="AJ25" i="12"/>
  <c r="AD25" i="12"/>
  <c r="X25" i="12"/>
  <c r="R25" i="12"/>
  <c r="L25" i="12"/>
  <c r="D5" i="12"/>
  <c r="D4" i="12"/>
  <c r="D3" i="12"/>
  <c r="D2" i="12"/>
  <c r="D1" i="12"/>
  <c r="AD25" i="7"/>
  <c r="L25" i="7"/>
  <c r="AP25" i="9"/>
  <c r="AJ25" i="9"/>
  <c r="AD25" i="9"/>
  <c r="X25" i="9"/>
  <c r="R25" i="9"/>
  <c r="L25" i="9"/>
  <c r="AP25" i="8"/>
  <c r="AJ25" i="8"/>
  <c r="AD25" i="8"/>
  <c r="X25" i="8"/>
  <c r="R25" i="8"/>
  <c r="L25" i="8"/>
  <c r="AP25" i="7"/>
  <c r="AJ25" i="7"/>
  <c r="X25" i="7"/>
  <c r="B11" i="5"/>
  <c r="B7" i="5"/>
  <c r="B8" i="5"/>
  <c r="B9" i="5"/>
  <c r="I8" i="5" l="1"/>
  <c r="N3" i="2"/>
  <c r="X25" i="6"/>
  <c r="AJ25" i="6"/>
  <c r="R25" i="7"/>
  <c r="AP25" i="6"/>
  <c r="AD25" i="6"/>
  <c r="R25" i="6"/>
  <c r="L25" i="6"/>
  <c r="AA8" i="5" l="1"/>
  <c r="AU8" i="5"/>
  <c r="I9" i="2"/>
  <c r="K9" i="2"/>
  <c r="I10" i="2"/>
  <c r="K10" i="2"/>
  <c r="I11" i="2"/>
  <c r="K11" i="2"/>
  <c r="I12" i="2"/>
  <c r="K12" i="2"/>
  <c r="I13" i="2"/>
  <c r="K13" i="2"/>
  <c r="I14" i="2"/>
  <c r="K14" i="2"/>
  <c r="I15" i="2"/>
  <c r="K15" i="2"/>
  <c r="I16" i="2"/>
  <c r="K16" i="2"/>
  <c r="I17" i="2"/>
  <c r="K17" i="2"/>
  <c r="I8" i="2"/>
  <c r="D6" i="7"/>
  <c r="AD2" i="12" l="1"/>
  <c r="X2" i="12"/>
  <c r="AJ2" i="7"/>
  <c r="AD2" i="7"/>
  <c r="X2" i="7"/>
  <c r="AJ2" i="12"/>
  <c r="AD2" i="13"/>
  <c r="AP2" i="13"/>
  <c r="AJ2" i="13"/>
  <c r="X2" i="13"/>
  <c r="D6" i="8"/>
  <c r="D6" i="9"/>
  <c r="D6" i="6"/>
  <c r="H3" i="2"/>
  <c r="L6" i="8" s="1"/>
  <c r="AD2" i="9" l="1"/>
  <c r="X2" i="9"/>
  <c r="AJ2" i="9"/>
  <c r="AJ2" i="8"/>
  <c r="AD2" i="8"/>
  <c r="X2" i="8"/>
  <c r="AJ2" i="6"/>
  <c r="AD2" i="6"/>
  <c r="X2" i="6"/>
  <c r="H4" i="2"/>
  <c r="L6" i="13"/>
  <c r="L6" i="12" l="1"/>
  <c r="L6" i="6"/>
  <c r="H5" i="2"/>
  <c r="A68" i="4"/>
  <c r="C68" i="4"/>
  <c r="A69" i="4"/>
  <c r="C69" i="4"/>
  <c r="A22" i="4"/>
  <c r="C22" i="4"/>
  <c r="A12" i="4"/>
  <c r="C12" i="4"/>
  <c r="A30" i="4"/>
  <c r="C30" i="4"/>
  <c r="A6" i="4"/>
  <c r="C6" i="4"/>
  <c r="A70" i="4"/>
  <c r="C70" i="4"/>
  <c r="A71" i="4"/>
  <c r="C71" i="4"/>
  <c r="A35" i="4"/>
  <c r="C35" i="4"/>
  <c r="A72" i="4"/>
  <c r="C72" i="4"/>
  <c r="A73" i="4"/>
  <c r="C73" i="4"/>
  <c r="A74" i="4"/>
  <c r="C74" i="4"/>
  <c r="C67" i="4"/>
  <c r="A67" i="4"/>
  <c r="A64" i="4"/>
  <c r="A63" i="4"/>
  <c r="A62" i="4"/>
  <c r="A34" i="4"/>
  <c r="A33" i="4"/>
  <c r="A27" i="4"/>
  <c r="A8" i="4"/>
  <c r="A17" i="4"/>
  <c r="A11" i="4"/>
  <c r="A61" i="4"/>
  <c r="A60" i="4"/>
  <c r="A59" i="4"/>
  <c r="A58" i="4"/>
  <c r="A32" i="4"/>
  <c r="A50" i="4"/>
  <c r="A51" i="4"/>
  <c r="A52" i="4"/>
  <c r="A53" i="4"/>
  <c r="A25" i="4"/>
  <c r="A54" i="4"/>
  <c r="A15" i="4"/>
  <c r="A19" i="4"/>
  <c r="A29" i="4"/>
  <c r="A55" i="4"/>
  <c r="A26" i="4"/>
  <c r="A49" i="4"/>
  <c r="A40" i="4"/>
  <c r="A41" i="4"/>
  <c r="A42" i="4"/>
  <c r="A31" i="4"/>
  <c r="A9" i="4"/>
  <c r="A10" i="4"/>
  <c r="A14" i="4"/>
  <c r="A24" i="4"/>
  <c r="A43" i="4"/>
  <c r="A44" i="4"/>
  <c r="A45" i="4"/>
  <c r="A46" i="4"/>
  <c r="A39" i="4"/>
  <c r="E74" i="4"/>
  <c r="E73" i="4"/>
  <c r="E72" i="4"/>
  <c r="E35" i="4"/>
  <c r="E71" i="4"/>
  <c r="E70" i="4"/>
  <c r="E6" i="4"/>
  <c r="E30" i="4"/>
  <c r="E12" i="4"/>
  <c r="E22" i="4"/>
  <c r="E69" i="4"/>
  <c r="E68" i="4"/>
  <c r="E67" i="4"/>
  <c r="C59" i="4"/>
  <c r="D59" i="4"/>
  <c r="C60" i="4"/>
  <c r="D60" i="4"/>
  <c r="C61" i="4"/>
  <c r="D61" i="4"/>
  <c r="C11" i="4"/>
  <c r="D11" i="4"/>
  <c r="C17" i="4"/>
  <c r="D17" i="4"/>
  <c r="C8" i="4"/>
  <c r="D8" i="4"/>
  <c r="C27" i="4"/>
  <c r="D27" i="4"/>
  <c r="C33" i="4"/>
  <c r="D33" i="4"/>
  <c r="C34" i="4"/>
  <c r="D34" i="4"/>
  <c r="C62" i="4"/>
  <c r="D62" i="4"/>
  <c r="C63" i="4"/>
  <c r="D63" i="4"/>
  <c r="C64" i="4"/>
  <c r="D64" i="4"/>
  <c r="D58" i="4"/>
  <c r="C58" i="4"/>
  <c r="C32" i="4"/>
  <c r="D32" i="4"/>
  <c r="C50" i="4"/>
  <c r="D50" i="4"/>
  <c r="C51" i="4"/>
  <c r="D51" i="4"/>
  <c r="C52" i="4"/>
  <c r="D52" i="4"/>
  <c r="C53" i="4"/>
  <c r="D53" i="4"/>
  <c r="C25" i="4"/>
  <c r="D25" i="4"/>
  <c r="C54" i="4"/>
  <c r="D54" i="4"/>
  <c r="C15" i="4"/>
  <c r="D15" i="4"/>
  <c r="C19" i="4"/>
  <c r="D19" i="4"/>
  <c r="C29" i="4"/>
  <c r="D29" i="4"/>
  <c r="C55" i="4"/>
  <c r="D55" i="4"/>
  <c r="C26" i="4"/>
  <c r="D26" i="4"/>
  <c r="D49" i="4"/>
  <c r="C49" i="4"/>
  <c r="C40" i="4"/>
  <c r="D40" i="4"/>
  <c r="C41" i="4"/>
  <c r="D41" i="4"/>
  <c r="C42" i="4"/>
  <c r="D42" i="4"/>
  <c r="C31" i="4"/>
  <c r="D31" i="4"/>
  <c r="C9" i="4"/>
  <c r="D9" i="4"/>
  <c r="C10" i="4"/>
  <c r="D10" i="4"/>
  <c r="C14" i="4"/>
  <c r="D14" i="4"/>
  <c r="C24" i="4"/>
  <c r="D24" i="4"/>
  <c r="C43" i="4"/>
  <c r="D43" i="4"/>
  <c r="C44" i="4"/>
  <c r="D44" i="4"/>
  <c r="C45" i="4"/>
  <c r="D45" i="4"/>
  <c r="C46" i="4"/>
  <c r="D46" i="4"/>
  <c r="D39" i="4"/>
  <c r="C39" i="4"/>
  <c r="M1" i="4"/>
  <c r="L1" i="4"/>
  <c r="K1" i="4"/>
  <c r="J1" i="4"/>
  <c r="I1" i="4"/>
  <c r="H1" i="4"/>
  <c r="E64" i="4"/>
  <c r="E63" i="4"/>
  <c r="E62" i="4"/>
  <c r="E34" i="4"/>
  <c r="E33" i="4"/>
  <c r="E27" i="4"/>
  <c r="E8" i="4"/>
  <c r="E17" i="4"/>
  <c r="E11" i="4"/>
  <c r="E61" i="4"/>
  <c r="E60" i="4"/>
  <c r="E59" i="4"/>
  <c r="E58" i="4"/>
  <c r="E26" i="4"/>
  <c r="E55" i="4"/>
  <c r="E29" i="4"/>
  <c r="E19" i="4"/>
  <c r="E15" i="4"/>
  <c r="E54" i="4"/>
  <c r="E25" i="4"/>
  <c r="E53" i="4"/>
  <c r="E52" i="4"/>
  <c r="E51" i="4"/>
  <c r="E50" i="4"/>
  <c r="E32" i="4"/>
  <c r="E49" i="4"/>
  <c r="E46" i="4"/>
  <c r="E45" i="4"/>
  <c r="E44" i="4"/>
  <c r="E43" i="4"/>
  <c r="E24" i="4"/>
  <c r="E14" i="4"/>
  <c r="E10" i="4"/>
  <c r="E9" i="4"/>
  <c r="E31" i="4"/>
  <c r="E42" i="4"/>
  <c r="E41" i="4"/>
  <c r="E40" i="4"/>
  <c r="E39" i="4"/>
  <c r="B14" i="5"/>
  <c r="B15" i="5"/>
  <c r="B16" i="5"/>
  <c r="B13" i="5"/>
  <c r="B4" i="5"/>
  <c r="B5" i="5"/>
  <c r="B6" i="5"/>
  <c r="B3" i="5"/>
  <c r="D5" i="11"/>
  <c r="D4" i="11"/>
  <c r="D3" i="11"/>
  <c r="D2" i="11"/>
  <c r="D1" i="11"/>
  <c r="D5" i="9"/>
  <c r="D4" i="9"/>
  <c r="D3" i="9"/>
  <c r="D2" i="9"/>
  <c r="D1" i="9"/>
  <c r="D5" i="8"/>
  <c r="D4" i="8"/>
  <c r="D3" i="8"/>
  <c r="D2" i="8"/>
  <c r="D1" i="8"/>
  <c r="D2" i="7"/>
  <c r="D3" i="7"/>
  <c r="D4" i="7"/>
  <c r="D5" i="7"/>
  <c r="D1" i="7"/>
  <c r="L6" i="9" l="1"/>
  <c r="L6" i="7"/>
  <c r="H6" i="2"/>
  <c r="R6" i="6" s="1"/>
  <c r="AN6" i="5"/>
  <c r="AL6" i="5"/>
  <c r="AQ9" i="5"/>
  <c r="AP9" i="5"/>
  <c r="AO9" i="5"/>
  <c r="AN9" i="5"/>
  <c r="AM9" i="5"/>
  <c r="AL9" i="5"/>
  <c r="AP8" i="5"/>
  <c r="AO8" i="5"/>
  <c r="AN8" i="5"/>
  <c r="AM8" i="5"/>
  <c r="AL8" i="5"/>
  <c r="AO7" i="5"/>
  <c r="AN7" i="5"/>
  <c r="AM7" i="5"/>
  <c r="AL7" i="5"/>
  <c r="AL4" i="5"/>
  <c r="AZ4" i="5"/>
  <c r="AZ7" i="5"/>
  <c r="BA7" i="5"/>
  <c r="BB7" i="5"/>
  <c r="BC7" i="5"/>
  <c r="AZ8" i="5"/>
  <c r="BA8" i="5"/>
  <c r="BB8" i="5"/>
  <c r="BC8" i="5"/>
  <c r="BD8" i="5"/>
  <c r="AZ9" i="5"/>
  <c r="BA9" i="5"/>
  <c r="BB9" i="5"/>
  <c r="BC9" i="5"/>
  <c r="BD9" i="5"/>
  <c r="BE9" i="5"/>
  <c r="AV9" i="5"/>
  <c r="AU9" i="5"/>
  <c r="AT9" i="5"/>
  <c r="AX9" i="5"/>
  <c r="AS9" i="5"/>
  <c r="F40" i="4"/>
  <c r="F41" i="4"/>
  <c r="F42" i="4"/>
  <c r="F31" i="4"/>
  <c r="F9" i="4"/>
  <c r="F10" i="4"/>
  <c r="F14" i="4"/>
  <c r="F24" i="4"/>
  <c r="F43" i="4"/>
  <c r="F44" i="4"/>
  <c r="F45" i="4"/>
  <c r="F46" i="4"/>
  <c r="F49" i="4"/>
  <c r="F32" i="4"/>
  <c r="F50" i="4"/>
  <c r="F51" i="4"/>
  <c r="F52" i="4"/>
  <c r="F53" i="4"/>
  <c r="F25" i="4"/>
  <c r="F54" i="4"/>
  <c r="F15" i="4"/>
  <c r="F19" i="4"/>
  <c r="F29" i="4"/>
  <c r="F55" i="4"/>
  <c r="F26" i="4"/>
  <c r="F58" i="4"/>
  <c r="F59" i="4"/>
  <c r="F60" i="4"/>
  <c r="F61" i="4"/>
  <c r="F11" i="4"/>
  <c r="F17" i="4"/>
  <c r="F8" i="4"/>
  <c r="F27" i="4"/>
  <c r="F33" i="4"/>
  <c r="F34" i="4"/>
  <c r="F62" i="4"/>
  <c r="F63" i="4"/>
  <c r="F64" i="4"/>
  <c r="F67" i="4"/>
  <c r="F68" i="4"/>
  <c r="F69" i="4"/>
  <c r="F22" i="4"/>
  <c r="F12" i="4"/>
  <c r="F30" i="4"/>
  <c r="F6" i="4"/>
  <c r="F70" i="4"/>
  <c r="F71" i="4"/>
  <c r="F35" i="4"/>
  <c r="F72" i="4"/>
  <c r="F73" i="4"/>
  <c r="F74" i="4"/>
  <c r="F39" i="4"/>
  <c r="B40" i="4" l="1"/>
  <c r="B37" i="4"/>
  <c r="B15" i="4"/>
  <c r="B17" i="4"/>
  <c r="B69" i="4"/>
  <c r="B76" i="4"/>
  <c r="B82" i="4"/>
  <c r="B36" i="4"/>
  <c r="B26" i="4"/>
  <c r="B56" i="4"/>
  <c r="B57" i="4"/>
  <c r="B89" i="4"/>
  <c r="B41" i="4"/>
  <c r="B38" i="4"/>
  <c r="B19" i="4"/>
  <c r="B8" i="4"/>
  <c r="B22" i="4"/>
  <c r="B5" i="4"/>
  <c r="B83" i="4"/>
  <c r="B90" i="4"/>
  <c r="B34" i="4"/>
  <c r="B93" i="4"/>
  <c r="B20" i="4"/>
  <c r="B58" i="4"/>
  <c r="B4" i="4"/>
  <c r="B42" i="4"/>
  <c r="B47" i="4"/>
  <c r="B29" i="4"/>
  <c r="B27" i="4"/>
  <c r="B12" i="4"/>
  <c r="B18" i="4"/>
  <c r="B84" i="4"/>
  <c r="B91" i="4"/>
  <c r="B49" i="4"/>
  <c r="B6" i="4"/>
  <c r="B86" i="4"/>
  <c r="B10" i="4"/>
  <c r="B62" i="4"/>
  <c r="B87" i="4"/>
  <c r="B14" i="4"/>
  <c r="B71" i="4"/>
  <c r="B24" i="4"/>
  <c r="B64" i="4"/>
  <c r="B77" i="4"/>
  <c r="B59" i="4"/>
  <c r="B78" i="4"/>
  <c r="B31" i="4"/>
  <c r="B48" i="4"/>
  <c r="B55" i="4"/>
  <c r="B33" i="4"/>
  <c r="B30" i="4"/>
  <c r="B7" i="4"/>
  <c r="B85" i="4"/>
  <c r="B92" i="4"/>
  <c r="B9" i="4"/>
  <c r="B23" i="4"/>
  <c r="B32" i="4"/>
  <c r="B70" i="4"/>
  <c r="B39" i="4"/>
  <c r="B50" i="4"/>
  <c r="B16" i="4"/>
  <c r="B51" i="4"/>
  <c r="B35" i="4"/>
  <c r="B52" i="4"/>
  <c r="B72" i="4"/>
  <c r="B44" i="4"/>
  <c r="B53" i="4"/>
  <c r="B60" i="4"/>
  <c r="B66" i="4"/>
  <c r="B73" i="4"/>
  <c r="B79" i="4"/>
  <c r="B28" i="4"/>
  <c r="B54" i="4"/>
  <c r="B11" i="4"/>
  <c r="B75" i="4"/>
  <c r="B13" i="4"/>
  <c r="B63" i="4"/>
  <c r="B65" i="4"/>
  <c r="B45" i="4"/>
  <c r="B25" i="4"/>
  <c r="B61" i="4"/>
  <c r="B67" i="4"/>
  <c r="B74" i="4"/>
  <c r="B80" i="4"/>
  <c r="B21" i="4"/>
  <c r="B46" i="4"/>
  <c r="B68" i="4"/>
  <c r="B81" i="4"/>
  <c r="B88" i="4"/>
  <c r="B43" i="4"/>
  <c r="H7" i="2"/>
  <c r="AM5" i="5"/>
  <c r="AZ6" i="5"/>
  <c r="BA6" i="5"/>
  <c r="BB6" i="5"/>
  <c r="AM6" i="5"/>
  <c r="AZ5" i="5"/>
  <c r="BA5" i="5"/>
  <c r="AL5" i="5"/>
  <c r="Z9" i="5"/>
  <c r="X9" i="5"/>
  <c r="O12" i="5"/>
  <c r="L12" i="5"/>
  <c r="I12" i="5"/>
  <c r="F12" i="5"/>
  <c r="C12" i="5"/>
  <c r="U12" i="5"/>
  <c r="R12" i="5"/>
  <c r="U2" i="5"/>
  <c r="R2" i="5"/>
  <c r="AW9" i="5"/>
  <c r="Y9" i="5" s="1"/>
  <c r="O2" i="5"/>
  <c r="L2" i="5"/>
  <c r="I2" i="5"/>
  <c r="F2" i="5"/>
  <c r="C2" i="5"/>
  <c r="R7" i="5"/>
  <c r="AA7" i="5" s="1"/>
  <c r="T6" i="5"/>
  <c r="R5" i="5"/>
  <c r="T3" i="5"/>
  <c r="T7" i="5"/>
  <c r="AC7" i="5" s="1"/>
  <c r="O5" i="5"/>
  <c r="O4" i="5"/>
  <c r="Q4" i="5"/>
  <c r="Q3" i="5"/>
  <c r="L5" i="5"/>
  <c r="L4" i="5"/>
  <c r="T5" i="5"/>
  <c r="I4" i="5"/>
  <c r="K4" i="5"/>
  <c r="N4" i="5"/>
  <c r="F3" i="5"/>
  <c r="H3" i="5"/>
  <c r="L3" i="5"/>
  <c r="I3" i="5"/>
  <c r="AT3" i="5" l="1"/>
  <c r="AA5" i="5"/>
  <c r="AU4" i="5"/>
  <c r="AX7" i="5"/>
  <c r="AY8" i="5"/>
  <c r="Y8" i="5" s="1"/>
  <c r="AW4" i="5"/>
  <c r="AV4" i="5"/>
  <c r="AX5" i="5"/>
  <c r="AY4" i="5"/>
  <c r="R6" i="7"/>
  <c r="R6" i="8"/>
  <c r="H8" i="2"/>
  <c r="AM3" i="5"/>
  <c r="AR4" i="5"/>
  <c r="BF4" i="5"/>
  <c r="BF8" i="5"/>
  <c r="Z8" i="5" s="1"/>
  <c r="AR8" i="5"/>
  <c r="X8" i="5" s="1"/>
  <c r="BE7" i="5"/>
  <c r="AQ7" i="5"/>
  <c r="AQ5" i="5"/>
  <c r="BE5" i="5"/>
  <c r="AO4" i="5"/>
  <c r="BC4" i="5"/>
  <c r="BB4" i="5"/>
  <c r="AN4" i="5"/>
  <c r="AP4" i="5"/>
  <c r="BD4" i="5"/>
  <c r="AD8" i="5"/>
  <c r="AD9" i="5"/>
  <c r="BA3" i="5"/>
  <c r="O3" i="5"/>
  <c r="AY7" i="5"/>
  <c r="T4" i="5"/>
  <c r="AC4" i="5" s="1"/>
  <c r="N5" i="5"/>
  <c r="AY5" i="5"/>
  <c r="Q6" i="5"/>
  <c r="AC6" i="5" s="1"/>
  <c r="AY6" i="5"/>
  <c r="O6" i="5"/>
  <c r="R4" i="5"/>
  <c r="AA4" i="5" s="1"/>
  <c r="K3" i="5"/>
  <c r="R3" i="5"/>
  <c r="R6" i="5"/>
  <c r="AX6" i="5" s="1"/>
  <c r="Q5" i="5"/>
  <c r="N3" i="5"/>
  <c r="AO3" i="5" s="1"/>
  <c r="AY3" i="5"/>
  <c r="AA6" i="5" l="1"/>
  <c r="AV5" i="5"/>
  <c r="AC5" i="5"/>
  <c r="AU3" i="5"/>
  <c r="AC3" i="5"/>
  <c r="AX3" i="5"/>
  <c r="AA3" i="5"/>
  <c r="AV3" i="5"/>
  <c r="AW5" i="5"/>
  <c r="AW3" i="5"/>
  <c r="AX4" i="5"/>
  <c r="Y4" i="5" s="1"/>
  <c r="R6" i="9"/>
  <c r="R6" i="12"/>
  <c r="H9" i="2"/>
  <c r="X6" i="7" s="1"/>
  <c r="R6" i="13"/>
  <c r="AP3" i="5"/>
  <c r="AR3" i="5"/>
  <c r="BF3" i="5"/>
  <c r="AQ3" i="5"/>
  <c r="BF6" i="5"/>
  <c r="AR6" i="5"/>
  <c r="AR7" i="5"/>
  <c r="X7" i="5" s="1"/>
  <c r="BF7" i="5"/>
  <c r="Z7" i="5" s="1"/>
  <c r="AQ4" i="5"/>
  <c r="X4" i="5" s="1"/>
  <c r="BE4" i="5"/>
  <c r="Z4" i="5" s="1"/>
  <c r="AR5" i="5"/>
  <c r="BF5" i="5"/>
  <c r="AQ6" i="5"/>
  <c r="BE6" i="5"/>
  <c r="AP6" i="5"/>
  <c r="BD6" i="5"/>
  <c r="AP5" i="5"/>
  <c r="BD5" i="5"/>
  <c r="AO5" i="5"/>
  <c r="BC5" i="5"/>
  <c r="BB3" i="5"/>
  <c r="AN3" i="5"/>
  <c r="Y7" i="5"/>
  <c r="AD7" i="5"/>
  <c r="AE9" i="5"/>
  <c r="AE8" i="5"/>
  <c r="BE3" i="5"/>
  <c r="BC3" i="5"/>
  <c r="BD3" i="5"/>
  <c r="H10" i="2" l="1"/>
  <c r="X6" i="5"/>
  <c r="Z6" i="5"/>
  <c r="X3" i="5"/>
  <c r="AE7" i="5"/>
  <c r="Z3" i="5"/>
  <c r="Y6" i="5"/>
  <c r="Y5" i="5"/>
  <c r="Z5" i="5"/>
  <c r="X5" i="5"/>
  <c r="Y3" i="5"/>
  <c r="AD4" i="5"/>
  <c r="AE4" i="5"/>
  <c r="AD5" i="5"/>
  <c r="AD3" i="5"/>
  <c r="AD6" i="5"/>
  <c r="X6" i="9" l="1"/>
  <c r="X6" i="6"/>
  <c r="H11" i="2"/>
  <c r="AE5" i="5"/>
  <c r="AE3" i="5"/>
  <c r="AE6" i="5"/>
  <c r="X6" i="12" l="1"/>
  <c r="X6" i="8"/>
  <c r="H12" i="2"/>
  <c r="AD6" i="9" s="1"/>
  <c r="X6" i="13"/>
  <c r="AF6" i="5"/>
  <c r="AF4" i="5"/>
  <c r="AF3" i="5"/>
  <c r="AF5" i="5"/>
  <c r="AF9" i="5"/>
  <c r="AF8" i="5"/>
  <c r="AF7" i="5"/>
  <c r="H13" i="2" l="1"/>
  <c r="G74" i="4"/>
  <c r="G73" i="4"/>
  <c r="G72" i="4"/>
  <c r="G35" i="4"/>
  <c r="G71" i="4"/>
  <c r="G70" i="4"/>
  <c r="G6" i="4"/>
  <c r="G30" i="4"/>
  <c r="G12" i="4"/>
  <c r="G22" i="4"/>
  <c r="G69" i="4"/>
  <c r="G68" i="4"/>
  <c r="G67" i="4"/>
  <c r="G64" i="4"/>
  <c r="G63" i="4"/>
  <c r="G62" i="4"/>
  <c r="G34" i="4"/>
  <c r="G33" i="4"/>
  <c r="G27" i="4"/>
  <c r="G8" i="4"/>
  <c r="G17" i="4"/>
  <c r="G11" i="4"/>
  <c r="G61" i="4"/>
  <c r="G60" i="4"/>
  <c r="G59" i="4"/>
  <c r="G58" i="4"/>
  <c r="G26" i="4"/>
  <c r="G55" i="4"/>
  <c r="G29" i="4"/>
  <c r="G19" i="4"/>
  <c r="G15" i="4"/>
  <c r="G54" i="4"/>
  <c r="G25" i="4"/>
  <c r="G53" i="4"/>
  <c r="G52" i="4"/>
  <c r="G51" i="4"/>
  <c r="G50" i="4"/>
  <c r="G32" i="4"/>
  <c r="G49" i="4"/>
  <c r="G46" i="4"/>
  <c r="G45" i="4"/>
  <c r="G44" i="4"/>
  <c r="G43" i="4"/>
  <c r="G24" i="4"/>
  <c r="G14" i="4"/>
  <c r="G10" i="4"/>
  <c r="G9" i="4"/>
  <c r="G31" i="4"/>
  <c r="G42" i="4"/>
  <c r="G41" i="4"/>
  <c r="G40" i="4"/>
  <c r="G39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AD6" i="7" l="1"/>
  <c r="AD6" i="12"/>
  <c r="H14" i="2"/>
  <c r="AD6" i="13"/>
  <c r="I4" i="2"/>
  <c r="K4" i="2"/>
  <c r="I5" i="2"/>
  <c r="K5" i="2"/>
  <c r="I6" i="2"/>
  <c r="K6" i="2"/>
  <c r="I7" i="2"/>
  <c r="K7" i="2"/>
  <c r="K8" i="2"/>
  <c r="K3" i="2"/>
  <c r="I3" i="2"/>
  <c r="L2" i="8" l="1"/>
  <c r="R2" i="9"/>
  <c r="R2" i="12"/>
  <c r="R2" i="7"/>
  <c r="R2" i="8"/>
  <c r="R2" i="13"/>
  <c r="R2" i="6"/>
  <c r="L2" i="7"/>
  <c r="L2" i="9"/>
  <c r="L2" i="12"/>
  <c r="L2" i="6"/>
  <c r="AD6" i="8"/>
  <c r="AD6" i="6"/>
  <c r="L2" i="13"/>
  <c r="H15" i="2"/>
  <c r="AJ6" i="12" s="1"/>
  <c r="H16" i="2" l="1"/>
  <c r="AJ6" i="9" l="1"/>
  <c r="AJ6" i="8"/>
  <c r="H17" i="2"/>
  <c r="AJ6" i="7" l="1"/>
  <c r="AJ6" i="6"/>
  <c r="AJ6" i="13"/>
  <c r="AP6" i="13" l="1"/>
</calcChain>
</file>

<file path=xl/sharedStrings.xml><?xml version="1.0" encoding="utf-8"?>
<sst xmlns="http://schemas.openxmlformats.org/spreadsheetml/2006/main" count="923" uniqueCount="257">
  <si>
    <t>Rozlosování</t>
  </si>
  <si>
    <t>Hrací doba</t>
  </si>
  <si>
    <t>Č.u.</t>
  </si>
  <si>
    <t>čas</t>
  </si>
  <si>
    <t>Domácí</t>
  </si>
  <si>
    <t>-</t>
  </si>
  <si>
    <t>Hosté</t>
  </si>
  <si>
    <t>Výsledek</t>
  </si>
  <si>
    <t>:</t>
  </si>
  <si>
    <t>(</t>
  </si>
  <si>
    <t>)</t>
  </si>
  <si>
    <t>(Poločas)</t>
  </si>
  <si>
    <t>Klíč</t>
  </si>
  <si>
    <t>Účastníci</t>
  </si>
  <si>
    <t>Rozhodčí</t>
  </si>
  <si>
    <t>x</t>
  </si>
  <si>
    <t>min.</t>
  </si>
  <si>
    <t>č. reg.</t>
  </si>
  <si>
    <t>Jméno</t>
  </si>
  <si>
    <t>Příjmení</t>
  </si>
  <si>
    <t>Oddíl</t>
  </si>
  <si>
    <t>Počet branek</t>
  </si>
  <si>
    <t>součet branek</t>
  </si>
  <si>
    <t>seřazení</t>
  </si>
  <si>
    <t>Družstva</t>
  </si>
  <si>
    <t>V</t>
  </si>
  <si>
    <t>R</t>
  </si>
  <si>
    <t>P</t>
  </si>
  <si>
    <t>SKÓRE</t>
  </si>
  <si>
    <t>BODY</t>
  </si>
  <si>
    <t>UMÍSTĚNÍ</t>
  </si>
  <si>
    <t>počítací výsledky</t>
  </si>
  <si>
    <t>výhry</t>
  </si>
  <si>
    <t>remízy</t>
  </si>
  <si>
    <t>prohry</t>
  </si>
  <si>
    <t>TISK</t>
  </si>
  <si>
    <t>SOUTĚŽ:</t>
  </si>
  <si>
    <t>VYPLŇUJTE PROSÍM TISKACÍM PÍSMEM</t>
  </si>
  <si>
    <t>KATEGORIE:</t>
  </si>
  <si>
    <t>SOUPEŘ</t>
  </si>
  <si>
    <t>POŘADATEL:</t>
  </si>
  <si>
    <t>DATUM:</t>
  </si>
  <si>
    <t>HRACÍ DOBA:</t>
  </si>
  <si>
    <t>ČÍSLO UTKÁNÍ</t>
  </si>
  <si>
    <t>DRUŽSTVO:</t>
  </si>
  <si>
    <t>ČAS</t>
  </si>
  <si>
    <t>VÝSLEDEK</t>
  </si>
  <si>
    <t>(POLOČAS)</t>
  </si>
  <si>
    <t>Číslo hráče</t>
  </si>
  <si>
    <t>Číslo reg.</t>
  </si>
  <si>
    <t>Příjmení a jméno</t>
  </si>
  <si>
    <t>Zranění</t>
  </si>
  <si>
    <t>Branky</t>
  </si>
  <si>
    <t>Tresty</t>
  </si>
  <si>
    <t>B</t>
  </si>
  <si>
    <t>Trenér</t>
  </si>
  <si>
    <t>Podpis vedoucího</t>
  </si>
  <si>
    <t>ROZHODČÍ</t>
  </si>
  <si>
    <t>Asistent trenéra</t>
  </si>
  <si>
    <t>PODPIS</t>
  </si>
  <si>
    <t>Vedoucí</t>
  </si>
  <si>
    <t>TRESTY A ZRANĚNÍ POPIŠTĚ NA DRUHÉ STRANĚ ZÁPISU A NECHTE PODEPSAT VEDOUCÍM A ROZHODČÍM</t>
  </si>
  <si>
    <t>PODPIS KAPITÁNA</t>
  </si>
  <si>
    <t>PODPIS VEDOUCÍHO</t>
  </si>
  <si>
    <t>ZPRÁVA ROZHODČÍHO</t>
  </si>
  <si>
    <t xml:space="preserve">Zde rozhodčí podrobně popíše:  změnu času utkání, změnu místa utkání, opravy a škrtání v zápise o utkání, tresty a zranění, organizační nedostatky, chování diváků, konfrontace, problémy s reg. průkazy, průběh utkání atd.   </t>
  </si>
  <si>
    <t>Podpis rozhodčího:</t>
  </si>
  <si>
    <t>&lt;&lt;&lt; Ručně pořadí</t>
  </si>
  <si>
    <t>Tabulka</t>
  </si>
  <si>
    <t>Začátek turnaje</t>
  </si>
  <si>
    <t>Poločas</t>
  </si>
  <si>
    <t>Mezi zápasy</t>
  </si>
  <si>
    <t>Mezi zápasy (stejné družstvo)</t>
  </si>
  <si>
    <t>Umístění</t>
  </si>
  <si>
    <t>TJ Sokol Vracov</t>
  </si>
  <si>
    <t>SK Studénka</t>
  </si>
  <si>
    <t>Sokol Svinov</t>
  </si>
  <si>
    <t>TJ Stará Huť</t>
  </si>
  <si>
    <t>TJ Sokol Kyšice</t>
  </si>
  <si>
    <t>TJ Sokol Nezvěstice</t>
  </si>
  <si>
    <t>Vyhlášení finále ZLM dorostenek</t>
  </si>
  <si>
    <t>ZLM - finále</t>
  </si>
  <si>
    <t>dorostenky</t>
  </si>
  <si>
    <t>2x 17 minut</t>
  </si>
  <si>
    <t>Plísková Ema</t>
  </si>
  <si>
    <t>Kratochvílová Terezie</t>
  </si>
  <si>
    <t>Kolencová Barbora</t>
  </si>
  <si>
    <t>Bendová Karin</t>
  </si>
  <si>
    <t>Gebauerová Michaela</t>
  </si>
  <si>
    <t>Bartusková Michaela</t>
  </si>
  <si>
    <t>K</t>
  </si>
  <si>
    <t>Pokorná Tereza</t>
  </si>
  <si>
    <t>Smutková Patricie</t>
  </si>
  <si>
    <t>Matoušková Barbora</t>
  </si>
  <si>
    <t>Schwarzerová Veronika</t>
  </si>
  <si>
    <t>Hudečková Viktorie</t>
  </si>
  <si>
    <t>Tomíšková Karolína</t>
  </si>
  <si>
    <t>Beneš Milan</t>
  </si>
  <si>
    <t>Maštalíř Daniel</t>
  </si>
  <si>
    <t>Škrabáková Barbora</t>
  </si>
  <si>
    <t>Klimková Kristýna</t>
  </si>
  <si>
    <t>Fraisová Adéla</t>
  </si>
  <si>
    <t>Korená Kateřina</t>
  </si>
  <si>
    <t>Tížková Karolína</t>
  </si>
  <si>
    <t>Švecová Kateřina</t>
  </si>
  <si>
    <t>Hebelková Martina</t>
  </si>
  <si>
    <t>Svačinová Adéla</t>
  </si>
  <si>
    <t>Smutková Dominika</t>
  </si>
  <si>
    <t>Matuškovičová Adéla</t>
  </si>
  <si>
    <t>Feyrerová Veronika</t>
  </si>
  <si>
    <t>Mičunková Hana</t>
  </si>
  <si>
    <t>Cedidlo Jiří</t>
  </si>
  <si>
    <t>Černá Kateřina</t>
  </si>
  <si>
    <t>Musilová Barbora</t>
  </si>
  <si>
    <t>Dvořáková Kristýna</t>
  </si>
  <si>
    <t>Guillen Olga Maria</t>
  </si>
  <si>
    <t>Kašpárková Lucie</t>
  </si>
  <si>
    <t>Menclová Lola</t>
  </si>
  <si>
    <t>Kociánová Veronika</t>
  </si>
  <si>
    <t>Netscherová Adéla</t>
  </si>
  <si>
    <t>Průšová Agáta</t>
  </si>
  <si>
    <t>Straková Vendula</t>
  </si>
  <si>
    <t>Senftová Ema</t>
  </si>
  <si>
    <t>Pešek Jiří</t>
  </si>
  <si>
    <t>Fišer Filip</t>
  </si>
  <si>
    <t>Pešková Jana</t>
  </si>
  <si>
    <t>Buřičová Denisa</t>
  </si>
  <si>
    <t>Langerová Nela</t>
  </si>
  <si>
    <t>Bažantová Eva</t>
  </si>
  <si>
    <t>Havlová Lucie</t>
  </si>
  <si>
    <t>Havlová Linda</t>
  </si>
  <si>
    <t>Kosnarová Karolína</t>
  </si>
  <si>
    <t>Karasová Nela</t>
  </si>
  <si>
    <t>Straková Petra</t>
  </si>
  <si>
    <t>Straková Veronika</t>
  </si>
  <si>
    <t>Březinová Kateřina</t>
  </si>
  <si>
    <t>Mancellari Sára</t>
  </si>
  <si>
    <t>Benetková Eliška</t>
  </si>
  <si>
    <t>Mrázová Adéla</t>
  </si>
  <si>
    <t>Zochová Petra</t>
  </si>
  <si>
    <t>Zdráhal Jaromír</t>
  </si>
  <si>
    <t>Bažant Martin</t>
  </si>
  <si>
    <t>Koutská Eva</t>
  </si>
  <si>
    <t>Kafková Zuzana</t>
  </si>
  <si>
    <t>Adriánová Eliška</t>
  </si>
  <si>
    <t>Matějovská Valentýna</t>
  </si>
  <si>
    <t xml:space="preserve">Pochová Martina </t>
  </si>
  <si>
    <t>Pavlová Kristýna</t>
  </si>
  <si>
    <t>Kafková Markéta</t>
  </si>
  <si>
    <t>Nováková Anežka</t>
  </si>
  <si>
    <t>Ježková Anežka</t>
  </si>
  <si>
    <t>Šmídová Tereza</t>
  </si>
  <si>
    <t xml:space="preserve">Uherská Anna </t>
  </si>
  <si>
    <t>Levá Hana</t>
  </si>
  <si>
    <t>Nový Michal</t>
  </si>
  <si>
    <t>Adrián Karel</t>
  </si>
  <si>
    <t>ANDREŠIČOVÁ Nikola</t>
  </si>
  <si>
    <t>LETOVSKÁ Nikola</t>
  </si>
  <si>
    <t>POLÁŠKOVÁ Inka</t>
  </si>
  <si>
    <t>SEQUENZ Alex</t>
  </si>
  <si>
    <t>VARMUŽOVÁ Amálie</t>
  </si>
  <si>
    <t>SNÁŠELOVÁ Natálie</t>
  </si>
  <si>
    <t>KOZUMPLÍKOVÁ Helena</t>
  </si>
  <si>
    <t>BŘEČKOVÁ Radana</t>
  </si>
  <si>
    <t>DOLENKO Krystyna</t>
  </si>
  <si>
    <t>Fridrichová Alžběta</t>
  </si>
  <si>
    <t>Bulička Libor</t>
  </si>
  <si>
    <t>Bacharová Debora</t>
  </si>
  <si>
    <t>Maiwaelder, Ziegler</t>
  </si>
  <si>
    <t>BK</t>
  </si>
  <si>
    <t>HODNOCENÍ NEJLEPŠÍCH HRÁČŮ</t>
  </si>
  <si>
    <t>Příjmení a jméno:</t>
  </si>
  <si>
    <t>Musil</t>
  </si>
  <si>
    <t>Gorpiel</t>
  </si>
  <si>
    <t>Winkler</t>
  </si>
  <si>
    <t>Ziegler</t>
  </si>
  <si>
    <t>MČR / PČR / ZLM
MLÁDEŽE</t>
  </si>
  <si>
    <t>AKCE: F ZLM 2025 dorostenky</t>
  </si>
  <si>
    <t>Podpis:</t>
  </si>
  <si>
    <t>Č.</t>
  </si>
  <si>
    <t>Ředitel</t>
  </si>
  <si>
    <t>Vedoucí r.</t>
  </si>
  <si>
    <t>Rozhodčí 2</t>
  </si>
  <si>
    <t>Rozhodčí 3</t>
  </si>
  <si>
    <t>Rozhodčí 4</t>
  </si>
  <si>
    <t>Celkem bodů</t>
  </si>
  <si>
    <t>Pořadí</t>
  </si>
  <si>
    <t>Bažantová Martina</t>
  </si>
  <si>
    <t>Holá Johana</t>
  </si>
  <si>
    <t>Burová Markéta</t>
  </si>
  <si>
    <t>Jašková Marie Isabela</t>
  </si>
  <si>
    <t>ŽK</t>
  </si>
  <si>
    <t>Valentýba</t>
  </si>
  <si>
    <t>Kyšice</t>
  </si>
  <si>
    <t>Straková</t>
  </si>
  <si>
    <t>Veronika</t>
  </si>
  <si>
    <t>Nezvěstice</t>
  </si>
  <si>
    <t>Mancellari</t>
  </si>
  <si>
    <t>Sára</t>
  </si>
  <si>
    <t>Březinová</t>
  </si>
  <si>
    <t>Kateřina</t>
  </si>
  <si>
    <t>Musilová</t>
  </si>
  <si>
    <t>Barbora</t>
  </si>
  <si>
    <t>Huť</t>
  </si>
  <si>
    <t>Svinov</t>
  </si>
  <si>
    <t>Smutková</t>
  </si>
  <si>
    <t>Patricie</t>
  </si>
  <si>
    <t>Průšová</t>
  </si>
  <si>
    <t>Agáta</t>
  </si>
  <si>
    <t>Kociánová</t>
  </si>
  <si>
    <t>9/29</t>
  </si>
  <si>
    <t>8/10</t>
  </si>
  <si>
    <t>Břečková</t>
  </si>
  <si>
    <t>Radana</t>
  </si>
  <si>
    <t>Vracov</t>
  </si>
  <si>
    <t>23/5</t>
  </si>
  <si>
    <t>44/32</t>
  </si>
  <si>
    <t>22/22</t>
  </si>
  <si>
    <t>41/15</t>
  </si>
  <si>
    <t>48/27</t>
  </si>
  <si>
    <t>2/6</t>
  </si>
  <si>
    <t>21/21</t>
  </si>
  <si>
    <t>16/16</t>
  </si>
  <si>
    <t>4/99</t>
  </si>
  <si>
    <t>8/8</t>
  </si>
  <si>
    <t>14/7</t>
  </si>
  <si>
    <t>18/2</t>
  </si>
  <si>
    <t>20/98</t>
  </si>
  <si>
    <t>9/9</t>
  </si>
  <si>
    <t>10/95</t>
  </si>
  <si>
    <t>č. u. 1, 5683 Polášková inka - ŽK za faul; č. u. 4 8244 Nejezchlebová Carla Andrea ŽK za faul a 4763 Varmužová Amálie ŽK za faul</t>
  </si>
  <si>
    <t>č.u.5</t>
  </si>
  <si>
    <t>č.u. 5 1834 Pokorná Tereza poranění pravého Ramene - N - poranila se po kontaktu se soupeřkou;</t>
  </si>
  <si>
    <t>NEJEZCHLEBOVÁ Carla Andrea</t>
  </si>
  <si>
    <t>Maiwaelder</t>
  </si>
  <si>
    <t>Fraisová</t>
  </si>
  <si>
    <t>Adéla</t>
  </si>
  <si>
    <t>Klimková</t>
  </si>
  <si>
    <t>Kristýna</t>
  </si>
  <si>
    <t>Studénka</t>
  </si>
  <si>
    <t>Korená</t>
  </si>
  <si>
    <t>Varmužová</t>
  </si>
  <si>
    <t>Amálie</t>
  </si>
  <si>
    <t>Guillen</t>
  </si>
  <si>
    <t>Olga Maria</t>
  </si>
  <si>
    <t>Bažantová</t>
  </si>
  <si>
    <t>Eva</t>
  </si>
  <si>
    <t>Nejezchlebová</t>
  </si>
  <si>
    <t>Carla Andrea</t>
  </si>
  <si>
    <t>Matějovská</t>
  </si>
  <si>
    <t>7/14</t>
  </si>
  <si>
    <t>5</t>
  </si>
  <si>
    <t>Gorpiel, Winkler</t>
  </si>
  <si>
    <t>ČK5</t>
  </si>
  <si>
    <t>č. u. 9 5651 Fraisová Adéla ŽK za faul; č.u. 12 5677 Klimková Kristýna ŽK za faul a 7668 Bacharová Debora ČK5 za střelu do obličeje, č.u. 12 5741 Smutková Dominika naražená záda, při nezaviněném nárazu do obložení haly - N (odvoz RZS)</t>
  </si>
  <si>
    <t>č.u.12</t>
  </si>
  <si>
    <t>č. u. 2 7867 Pochová Martina ŽK za faul; č. u. 4 3265 Šmídová Tereza ŽK za faul a 7460 Uherská Anna ŽK za faul;  č. u. 15 6385 Matějovská Valentýna ŽK za faul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</si>
</sst>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h:mm;@"/>
  </numFmts>
  <fonts count="27" x14ac:knownFonts="1">
    <font>
      <sz val="12"/>
      <color theme="1"/>
      <name val="Book Antiqu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9C0006"/>
      <name val="Book Antiqua"/>
      <family val="2"/>
      <charset val="238"/>
    </font>
    <font>
      <b/>
      <sz val="12"/>
      <color theme="1"/>
      <name val="Book Antiqua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  <charset val="238"/>
    </font>
    <font>
      <sz val="10"/>
      <color theme="1"/>
      <name val="Book Antiqua"/>
      <family val="1"/>
      <charset val="238"/>
    </font>
    <font>
      <sz val="26"/>
      <color theme="1"/>
      <name val="Book Antiqua"/>
      <family val="1"/>
      <charset val="238"/>
    </font>
    <font>
      <b/>
      <sz val="10"/>
      <color theme="1"/>
      <name val="Book Antiqua"/>
      <family val="1"/>
      <charset val="238"/>
    </font>
    <font>
      <b/>
      <sz val="8"/>
      <color theme="1"/>
      <name val="Book Antiqua"/>
      <family val="1"/>
      <charset val="238"/>
    </font>
    <font>
      <b/>
      <sz val="7"/>
      <color theme="1"/>
      <name val="Book Antiqua"/>
      <family val="1"/>
      <charset val="238"/>
    </font>
    <font>
      <b/>
      <sz val="22"/>
      <color theme="1"/>
      <name val="Book Antiqua"/>
      <family val="1"/>
      <charset val="238"/>
    </font>
    <font>
      <b/>
      <sz val="16"/>
      <color theme="1"/>
      <name val="Book Antiqua"/>
      <family val="1"/>
      <charset val="238"/>
    </font>
    <font>
      <b/>
      <u/>
      <sz val="12"/>
      <color theme="1"/>
      <name val="Book Antiqua"/>
      <family val="1"/>
      <charset val="238"/>
    </font>
    <font>
      <u/>
      <sz val="12"/>
      <color theme="1"/>
      <name val="Book Antiqua"/>
      <family val="1"/>
      <charset val="238"/>
    </font>
    <font>
      <b/>
      <sz val="24"/>
      <color theme="1"/>
      <name val="Book Antiqua"/>
      <family val="1"/>
      <charset val="238"/>
    </font>
    <font>
      <sz val="8"/>
      <color theme="1"/>
      <name val="Book Antiqua"/>
      <family val="1"/>
      <charset val="238"/>
    </font>
    <font>
      <sz val="10"/>
      <color theme="0" tint="-0.249977111117893"/>
      <name val="Book Antiqua"/>
      <family val="1"/>
      <charset val="238"/>
    </font>
    <font>
      <sz val="12"/>
      <color theme="1"/>
      <name val="Book Antiqua"/>
      <family val="1"/>
      <charset val="238"/>
    </font>
    <font>
      <sz val="10"/>
      <color theme="1"/>
      <name val="Book Antiqua"/>
      <family val="2"/>
      <charset val="238"/>
    </font>
    <font>
      <b/>
      <sz val="14"/>
      <color theme="1"/>
      <name val="Book Antiqua"/>
      <family val="1"/>
      <charset val="238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  <charset val="238"/>
    </font>
    <font>
      <sz val="9"/>
      <color theme="1"/>
      <name val="Book Antiqu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hair">
        <color theme="1"/>
      </top>
      <bottom style="hair">
        <color theme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hair">
        <color theme="1"/>
      </bottom>
      <diagonal/>
    </border>
    <border>
      <left/>
      <right style="thin">
        <color theme="0"/>
      </right>
      <top/>
      <bottom style="hair">
        <color theme="1"/>
      </bottom>
      <diagonal/>
    </border>
    <border>
      <left style="thin">
        <color theme="0"/>
      </left>
      <right/>
      <top style="hair">
        <color theme="1"/>
      </top>
      <bottom style="hair">
        <color theme="1"/>
      </bottom>
      <diagonal/>
    </border>
    <border>
      <left/>
      <right style="thin">
        <color theme="0"/>
      </right>
      <top style="hair">
        <color theme="1"/>
      </top>
      <bottom style="hair">
        <color theme="1"/>
      </bottom>
      <diagonal/>
    </border>
    <border>
      <left style="thin">
        <color theme="0"/>
      </left>
      <right/>
      <top style="thin">
        <color theme="0"/>
      </top>
      <bottom style="hair">
        <color theme="1"/>
      </bottom>
      <diagonal/>
    </border>
    <border>
      <left/>
      <right/>
      <top style="thin">
        <color theme="0"/>
      </top>
      <bottom style="hair">
        <color theme="1"/>
      </bottom>
      <diagonal/>
    </border>
    <border>
      <left/>
      <right style="thin">
        <color theme="0"/>
      </right>
      <top style="thin">
        <color theme="0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slantDashDot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slantDashDot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slantDashDot">
        <color auto="1"/>
      </bottom>
      <diagonal/>
    </border>
    <border>
      <left style="thin">
        <color auto="1"/>
      </left>
      <right/>
      <top style="thick">
        <color auto="1"/>
      </top>
      <bottom style="slantDashDot">
        <color auto="1"/>
      </bottom>
      <diagonal/>
    </border>
    <border>
      <left/>
      <right/>
      <top style="thick">
        <color auto="1"/>
      </top>
      <bottom style="slantDashDot">
        <color auto="1"/>
      </bottom>
      <diagonal/>
    </border>
    <border>
      <left/>
      <right style="thin">
        <color auto="1"/>
      </right>
      <top style="thick">
        <color auto="1"/>
      </top>
      <bottom style="slantDashDot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theme="0"/>
      </left>
      <right/>
      <top style="hair">
        <color theme="1"/>
      </top>
      <bottom style="thin">
        <color theme="0"/>
      </bottom>
      <diagonal/>
    </border>
    <border>
      <left/>
      <right/>
      <top style="hair">
        <color theme="1"/>
      </top>
      <bottom style="thin">
        <color theme="0"/>
      </bottom>
      <diagonal/>
    </border>
    <border>
      <left/>
      <right style="thin">
        <color theme="0"/>
      </right>
      <top style="hair">
        <color theme="1"/>
      </top>
      <bottom style="thin">
        <color theme="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medium">
        <color auto="1"/>
      </bottom>
      <diagonal/>
    </border>
    <border>
      <left style="thin">
        <color theme="0"/>
      </left>
      <right style="thin">
        <color theme="0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 diagonalUp="1" diagonalDown="1">
      <left style="thick">
        <color auto="1"/>
      </left>
      <right/>
      <top style="thick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 style="thick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ck">
        <color auto="1"/>
      </right>
      <top style="thick">
        <color auto="1"/>
      </top>
      <bottom style="thin">
        <color auto="1"/>
      </bottom>
      <diagonal style="thin">
        <color auto="1"/>
      </diagonal>
    </border>
    <border diagonalUp="1" diagonalDown="1">
      <left style="thick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4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n">
        <color theme="4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0" fontId="4" fillId="3" borderId="0" applyNumberFormat="0" applyBorder="0" applyAlignment="0" applyProtection="0"/>
    <xf numFmtId="0" fontId="6" fillId="0" borderId="0"/>
    <xf numFmtId="0" fontId="2" fillId="0" borderId="0"/>
    <xf numFmtId="0" fontId="25" fillId="0" borderId="0"/>
  </cellStyleXfs>
  <cellXfs count="377">
    <xf numFmtId="0" fontId="0" fillId="0" borderId="0" xfId="0"/>
    <xf numFmtId="0" fontId="7" fillId="0" borderId="0" xfId="2" applyFont="1" applyAlignment="1">
      <alignment horizontal="center" vertical="top"/>
    </xf>
    <xf numFmtId="0" fontId="7" fillId="0" borderId="0" xfId="2" applyFont="1" applyAlignment="1">
      <alignment horizontal="center" vertical="center"/>
    </xf>
    <xf numFmtId="0" fontId="7" fillId="0" borderId="0" xfId="2" applyFont="1"/>
    <xf numFmtId="0" fontId="7" fillId="0" borderId="0" xfId="1" applyFont="1" applyFill="1"/>
    <xf numFmtId="0" fontId="5" fillId="0" borderId="53" xfId="0" applyFont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4" xfId="0" applyBorder="1" applyAlignment="1">
      <alignment horizontal="left" vertical="center"/>
    </xf>
    <xf numFmtId="0" fontId="0" fillId="0" borderId="38" xfId="0" applyBorder="1" applyAlignment="1">
      <alignment vertical="center"/>
    </xf>
    <xf numFmtId="0" fontId="0" fillId="0" borderId="34" xfId="0" applyBorder="1"/>
    <xf numFmtId="0" fontId="0" fillId="0" borderId="38" xfId="0" applyBorder="1"/>
    <xf numFmtId="0" fontId="5" fillId="0" borderId="55" xfId="0" applyFont="1" applyBorder="1" applyAlignment="1">
      <alignment horizontal="center" vertical="center"/>
    </xf>
    <xf numFmtId="0" fontId="0" fillId="0" borderId="56" xfId="0" applyBorder="1" applyAlignment="1">
      <alignment vertical="center"/>
    </xf>
    <xf numFmtId="0" fontId="0" fillId="0" borderId="56" xfId="0" applyBorder="1" applyAlignment="1">
      <alignment horizontal="left" vertical="center"/>
    </xf>
    <xf numFmtId="0" fontId="0" fillId="0" borderId="57" xfId="0" applyBorder="1" applyAlignment="1">
      <alignment vertical="center"/>
    </xf>
    <xf numFmtId="0" fontId="0" fillId="0" borderId="56" xfId="0" applyBorder="1"/>
    <xf numFmtId="0" fontId="0" fillId="0" borderId="57" xfId="0" applyBorder="1"/>
    <xf numFmtId="0" fontId="10" fillId="0" borderId="52" xfId="0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5" xfId="0" applyBorder="1" applyAlignment="1">
      <alignment horizontal="right" vertical="center"/>
    </xf>
    <xf numFmtId="0" fontId="0" fillId="0" borderId="53" xfId="0" applyBorder="1"/>
    <xf numFmtId="0" fontId="0" fillId="0" borderId="35" xfId="0" applyBorder="1" applyAlignment="1">
      <alignment horizontal="center"/>
    </xf>
    <xf numFmtId="0" fontId="0" fillId="0" borderId="64" xfId="0" applyBorder="1" applyAlignment="1">
      <alignment horizontal="center" vertical="center"/>
    </xf>
    <xf numFmtId="0" fontId="0" fillId="0" borderId="42" xfId="0" applyBorder="1" applyAlignment="1">
      <alignment horizontal="center"/>
    </xf>
    <xf numFmtId="0" fontId="0" fillId="0" borderId="65" xfId="0" applyBorder="1"/>
    <xf numFmtId="0" fontId="5" fillId="0" borderId="3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0" borderId="53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56" xfId="0" applyBorder="1" applyAlignment="1" applyProtection="1">
      <alignment vertical="center"/>
      <protection locked="0"/>
    </xf>
    <xf numFmtId="0" fontId="0" fillId="0" borderId="84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85" xfId="0" applyBorder="1" applyAlignment="1">
      <alignment vertical="top"/>
    </xf>
    <xf numFmtId="0" fontId="0" fillId="0" borderId="86" xfId="0" applyBorder="1" applyAlignment="1">
      <alignment vertical="top"/>
    </xf>
    <xf numFmtId="0" fontId="0" fillId="0" borderId="87" xfId="0" applyBorder="1" applyAlignment="1">
      <alignment vertical="top"/>
    </xf>
    <xf numFmtId="0" fontId="0" fillId="0" borderId="88" xfId="0" applyBorder="1" applyAlignment="1">
      <alignment vertical="top"/>
    </xf>
    <xf numFmtId="0" fontId="0" fillId="0" borderId="89" xfId="0" applyBorder="1" applyAlignment="1">
      <alignment vertical="top"/>
    </xf>
    <xf numFmtId="0" fontId="8" fillId="8" borderId="93" xfId="2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0" xfId="2" applyFont="1" applyAlignment="1">
      <alignment horizontal="right" vertical="center"/>
    </xf>
    <xf numFmtId="0" fontId="8" fillId="0" borderId="0" xfId="2" applyFont="1" applyAlignment="1">
      <alignment horizontal="center" vertical="center"/>
    </xf>
    <xf numFmtId="0" fontId="10" fillId="5" borderId="19" xfId="2" applyFont="1" applyFill="1" applyBorder="1" applyAlignment="1">
      <alignment horizontal="center" vertical="center"/>
    </xf>
    <xf numFmtId="0" fontId="8" fillId="0" borderId="22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horizontal="center" vertical="center"/>
    </xf>
    <xf numFmtId="0" fontId="8" fillId="0" borderId="26" xfId="2" applyFont="1" applyBorder="1" applyAlignment="1">
      <alignment horizontal="center" vertical="center"/>
    </xf>
    <xf numFmtId="0" fontId="8" fillId="0" borderId="29" xfId="2" applyFont="1" applyBorder="1" applyAlignment="1">
      <alignment horizontal="center" vertical="center"/>
    </xf>
    <xf numFmtId="0" fontId="8" fillId="0" borderId="30" xfId="2" applyFont="1" applyBorder="1" applyAlignment="1">
      <alignment horizontal="center" vertical="center"/>
    </xf>
    <xf numFmtId="0" fontId="8" fillId="0" borderId="27" xfId="2" applyFont="1" applyBorder="1" applyAlignment="1">
      <alignment horizontal="center" vertical="center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29" xfId="2" applyFont="1" applyBorder="1" applyAlignment="1">
      <alignment horizontal="right" vertical="center"/>
    </xf>
    <xf numFmtId="0" fontId="8" fillId="0" borderId="27" xfId="2" applyFont="1" applyBorder="1" applyAlignment="1">
      <alignment horizontal="left" vertical="center"/>
    </xf>
    <xf numFmtId="0" fontId="8" fillId="0" borderId="33" xfId="2" applyFont="1" applyBorder="1" applyAlignment="1">
      <alignment horizontal="center" vertical="center"/>
    </xf>
    <xf numFmtId="0" fontId="8" fillId="8" borderId="93" xfId="2" applyFont="1" applyFill="1" applyBorder="1" applyAlignment="1">
      <alignment horizontal="center" vertical="center"/>
    </xf>
    <xf numFmtId="0" fontId="8" fillId="7" borderId="0" xfId="2" applyFont="1" applyFill="1" applyAlignment="1">
      <alignment vertical="center"/>
    </xf>
    <xf numFmtId="0" fontId="8" fillId="0" borderId="0" xfId="2" applyFont="1" applyAlignment="1">
      <alignment horizontal="left" vertical="center"/>
    </xf>
    <xf numFmtId="0" fontId="8" fillId="7" borderId="0" xfId="2" applyFont="1" applyFill="1" applyAlignment="1">
      <alignment horizontal="left" vertical="center"/>
    </xf>
    <xf numFmtId="0" fontId="8" fillId="0" borderId="34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8" fillId="0" borderId="3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37" xfId="2" applyFont="1" applyBorder="1" applyAlignment="1">
      <alignment horizontal="right" vertical="center"/>
    </xf>
    <xf numFmtId="0" fontId="8" fillId="0" borderId="35" xfId="2" applyFont="1" applyBorder="1" applyAlignment="1">
      <alignment horizontal="left" vertical="center"/>
    </xf>
    <xf numFmtId="0" fontId="8" fillId="0" borderId="39" xfId="2" applyFont="1" applyBorder="1" applyAlignment="1">
      <alignment horizontal="center" vertical="center"/>
    </xf>
    <xf numFmtId="0" fontId="8" fillId="0" borderId="41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40" xfId="2" applyFont="1" applyBorder="1" applyAlignment="1">
      <alignment horizontal="center" vertical="center"/>
    </xf>
    <xf numFmtId="0" fontId="8" fillId="0" borderId="44" xfId="2" applyFont="1" applyBorder="1" applyAlignment="1">
      <alignment horizontal="center" vertical="center"/>
    </xf>
    <xf numFmtId="0" fontId="8" fillId="0" borderId="43" xfId="2" applyFont="1" applyBorder="1" applyAlignment="1">
      <alignment horizontal="right" vertical="center"/>
    </xf>
    <xf numFmtId="0" fontId="8" fillId="0" borderId="42" xfId="2" applyFont="1" applyBorder="1" applyAlignment="1">
      <alignment horizontal="left" vertical="center"/>
    </xf>
    <xf numFmtId="0" fontId="8" fillId="0" borderId="45" xfId="2" applyFont="1" applyBorder="1" applyAlignment="1">
      <alignment horizontal="center" vertical="center"/>
    </xf>
    <xf numFmtId="0" fontId="8" fillId="0" borderId="32" xfId="2" applyFont="1" applyBorder="1" applyAlignment="1">
      <alignment vertical="center"/>
    </xf>
    <xf numFmtId="0" fontId="8" fillId="0" borderId="28" xfId="2" applyFont="1" applyBorder="1" applyAlignment="1">
      <alignment vertical="center"/>
    </xf>
    <xf numFmtId="0" fontId="8" fillId="0" borderId="26" xfId="2" applyFont="1" applyBorder="1" applyAlignment="1">
      <alignment vertical="center"/>
    </xf>
    <xf numFmtId="0" fontId="8" fillId="0" borderId="36" xfId="2" applyFont="1" applyBorder="1" applyAlignment="1">
      <alignment vertical="center"/>
    </xf>
    <xf numFmtId="0" fontId="8" fillId="0" borderId="17" xfId="2" applyFont="1" applyBorder="1" applyAlignment="1">
      <alignment horizontal="center" vertical="center"/>
    </xf>
    <xf numFmtId="0" fontId="8" fillId="0" borderId="95" xfId="2" applyFont="1" applyBorder="1" applyAlignment="1">
      <alignment horizontal="center" vertical="center"/>
    </xf>
    <xf numFmtId="0" fontId="8" fillId="0" borderId="96" xfId="2" applyFont="1" applyBorder="1" applyAlignment="1">
      <alignment horizontal="center" vertical="center"/>
    </xf>
    <xf numFmtId="0" fontId="8" fillId="0" borderId="94" xfId="2" applyFont="1" applyBorder="1" applyAlignment="1">
      <alignment horizontal="center" vertical="center"/>
    </xf>
    <xf numFmtId="0" fontId="8" fillId="0" borderId="40" xfId="2" applyFont="1" applyBorder="1" applyAlignment="1">
      <alignment vertical="center"/>
    </xf>
    <xf numFmtId="0" fontId="8" fillId="0" borderId="44" xfId="2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 vertical="center"/>
    </xf>
    <xf numFmtId="0" fontId="19" fillId="0" borderId="1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6" xfId="0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56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 applyProtection="1">
      <alignment horizontal="center"/>
      <protection locked="0"/>
    </xf>
    <xf numFmtId="0" fontId="0" fillId="0" borderId="42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7" fillId="0" borderId="0" xfId="2" applyFont="1" applyAlignment="1">
      <alignment horizontal="left" vertical="center"/>
    </xf>
    <xf numFmtId="0" fontId="0" fillId="0" borderId="56" xfId="0" applyBorder="1" applyProtection="1">
      <protection locked="0"/>
    </xf>
    <xf numFmtId="0" fontId="8" fillId="0" borderId="94" xfId="2" applyFont="1" applyBorder="1" applyAlignment="1">
      <alignment vertical="center"/>
    </xf>
    <xf numFmtId="0" fontId="8" fillId="0" borderId="105" xfId="2" applyFont="1" applyBorder="1" applyAlignment="1">
      <alignment vertical="center"/>
    </xf>
    <xf numFmtId="0" fontId="8" fillId="0" borderId="96" xfId="2" applyFont="1" applyBorder="1" applyAlignment="1">
      <alignment horizontal="right" vertical="center"/>
    </xf>
    <xf numFmtId="0" fontId="8" fillId="0" borderId="95" xfId="2" applyFont="1" applyBorder="1" applyAlignment="1">
      <alignment horizontal="left" vertical="center"/>
    </xf>
    <xf numFmtId="0" fontId="8" fillId="0" borderId="105" xfId="2" applyFont="1" applyBorder="1" applyAlignment="1">
      <alignment horizontal="center" vertical="center"/>
    </xf>
    <xf numFmtId="0" fontId="8" fillId="0" borderId="106" xfId="2" applyFont="1" applyBorder="1" applyAlignment="1">
      <alignment horizontal="center" vertical="center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0" fontId="20" fillId="0" borderId="1" xfId="0" applyNumberFormat="1" applyFont="1" applyBorder="1" applyAlignment="1">
      <alignment horizontal="center" vertical="center"/>
    </xf>
    <xf numFmtId="0" fontId="6" fillId="0" borderId="51" xfId="2" applyBorder="1" applyAlignment="1" applyProtection="1">
      <alignment horizontal="center" vertical="center"/>
      <protection locked="0"/>
    </xf>
    <xf numFmtId="0" fontId="6" fillId="0" borderId="35" xfId="2" applyBorder="1" applyAlignment="1" applyProtection="1">
      <alignment horizontal="right" vertical="center"/>
      <protection locked="0"/>
    </xf>
    <xf numFmtId="0" fontId="6" fillId="0" borderId="35" xfId="2" applyBorder="1" applyAlignment="1" applyProtection="1">
      <alignment horizontal="center"/>
      <protection locked="0"/>
    </xf>
    <xf numFmtId="0" fontId="3" fillId="0" borderId="51" xfId="2" applyFont="1" applyBorder="1" applyAlignment="1" applyProtection="1">
      <alignment horizontal="center" vertical="center"/>
      <protection locked="0"/>
    </xf>
    <xf numFmtId="0" fontId="2" fillId="0" borderId="35" xfId="2" applyFont="1" applyBorder="1" applyAlignment="1" applyProtection="1">
      <alignment horizontal="right" vertical="center"/>
      <protection locked="0"/>
    </xf>
    <xf numFmtId="0" fontId="24" fillId="0" borderId="109" xfId="3" applyFont="1" applyBorder="1" applyAlignment="1">
      <alignment horizontal="left" vertical="center" indent="1"/>
    </xf>
    <xf numFmtId="0" fontId="2" fillId="0" borderId="60" xfId="3" applyBorder="1" applyAlignment="1">
      <alignment horizontal="left" vertical="center" indent="1"/>
    </xf>
    <xf numFmtId="0" fontId="2" fillId="0" borderId="58" xfId="3" applyBorder="1" applyAlignment="1">
      <alignment horizontal="left" vertical="center" indent="1"/>
    </xf>
    <xf numFmtId="0" fontId="2" fillId="0" borderId="0" xfId="3" applyAlignment="1">
      <alignment vertical="center"/>
    </xf>
    <xf numFmtId="0" fontId="24" fillId="0" borderId="111" xfId="3" applyFont="1" applyBorder="1" applyAlignment="1">
      <alignment horizontal="left" vertical="center" indent="1"/>
    </xf>
    <xf numFmtId="0" fontId="2" fillId="0" borderId="112" xfId="3" applyBorder="1" applyAlignment="1">
      <alignment horizontal="left" vertical="center" indent="1"/>
    </xf>
    <xf numFmtId="0" fontId="2" fillId="0" borderId="113" xfId="3" applyBorder="1" applyAlignment="1">
      <alignment horizontal="left" vertical="center" indent="1"/>
    </xf>
    <xf numFmtId="0" fontId="2" fillId="0" borderId="114" xfId="3" applyBorder="1" applyAlignment="1">
      <alignment horizontal="left" vertical="center" indent="1"/>
    </xf>
    <xf numFmtId="0" fontId="2" fillId="0" borderId="117" xfId="3" applyBorder="1" applyAlignment="1">
      <alignment horizontal="right" vertical="center" indent="1"/>
    </xf>
    <xf numFmtId="0" fontId="24" fillId="0" borderId="118" xfId="3" applyFont="1" applyBorder="1" applyAlignment="1">
      <alignment horizontal="left" vertical="center" indent="1"/>
    </xf>
    <xf numFmtId="0" fontId="24" fillId="0" borderId="119" xfId="3" applyFont="1" applyBorder="1" applyAlignment="1">
      <alignment horizontal="left" vertical="center" indent="1"/>
    </xf>
    <xf numFmtId="0" fontId="24" fillId="0" borderId="120" xfId="3" applyFont="1" applyBorder="1" applyAlignment="1">
      <alignment horizontal="left" vertical="center" indent="1"/>
    </xf>
    <xf numFmtId="0" fontId="24" fillId="0" borderId="121" xfId="3" applyFont="1" applyBorder="1" applyAlignment="1">
      <alignment horizontal="left" vertical="center" indent="1"/>
    </xf>
    <xf numFmtId="0" fontId="24" fillId="0" borderId="122" xfId="3" applyFont="1" applyBorder="1" applyAlignment="1">
      <alignment horizontal="left" vertical="center" indent="1"/>
    </xf>
    <xf numFmtId="0" fontId="24" fillId="0" borderId="120" xfId="3" applyFont="1" applyBorder="1" applyAlignment="1">
      <alignment horizontal="left" vertical="center" wrapText="1" indent="1"/>
    </xf>
    <xf numFmtId="0" fontId="24" fillId="0" borderId="123" xfId="3" applyFont="1" applyBorder="1" applyAlignment="1">
      <alignment horizontal="left" vertical="center" indent="1"/>
    </xf>
    <xf numFmtId="0" fontId="2" fillId="0" borderId="124" xfId="3" applyBorder="1" applyAlignment="1">
      <alignment horizontal="right" vertical="center" indent="1"/>
    </xf>
    <xf numFmtId="0" fontId="2" fillId="0" borderId="125" xfId="3" applyBorder="1" applyAlignment="1">
      <alignment horizontal="left" vertical="center" indent="1"/>
    </xf>
    <xf numFmtId="0" fontId="2" fillId="0" borderId="126" xfId="3" applyBorder="1" applyAlignment="1">
      <alignment horizontal="left" vertical="center" indent="1"/>
    </xf>
    <xf numFmtId="0" fontId="2" fillId="0" borderId="127" xfId="3" applyBorder="1" applyAlignment="1">
      <alignment horizontal="left" vertical="center" indent="1"/>
    </xf>
    <xf numFmtId="0" fontId="2" fillId="0" borderId="128" xfId="3" applyBorder="1" applyAlignment="1">
      <alignment horizontal="left" vertical="center" indent="1"/>
    </xf>
    <xf numFmtId="0" fontId="2" fillId="0" borderId="127" xfId="3" applyBorder="1" applyAlignment="1" applyProtection="1">
      <alignment horizontal="left" vertical="center" indent="1"/>
      <protection hidden="1"/>
    </xf>
    <xf numFmtId="0" fontId="2" fillId="0" borderId="26" xfId="3" applyBorder="1" applyAlignment="1">
      <alignment horizontal="right" vertical="center" indent="1"/>
    </xf>
    <xf numFmtId="0" fontId="2" fillId="0" borderId="36" xfId="3" applyBorder="1" applyAlignment="1">
      <alignment horizontal="left" vertical="center" indent="1"/>
    </xf>
    <xf numFmtId="0" fontId="2" fillId="0" borderId="37" xfId="3" applyBorder="1" applyAlignment="1">
      <alignment horizontal="left" vertical="center" indent="1"/>
    </xf>
    <xf numFmtId="0" fontId="2" fillId="0" borderId="62" xfId="3" applyBorder="1" applyAlignment="1">
      <alignment horizontal="left" vertical="center" indent="1"/>
    </xf>
    <xf numFmtId="0" fontId="2" fillId="0" borderId="63" xfId="3" applyBorder="1" applyAlignment="1">
      <alignment horizontal="left" vertical="center" indent="1"/>
    </xf>
    <xf numFmtId="0" fontId="2" fillId="0" borderId="62" xfId="3" applyBorder="1" applyAlignment="1" applyProtection="1">
      <alignment horizontal="left" vertical="center" indent="1"/>
      <protection hidden="1"/>
    </xf>
    <xf numFmtId="0" fontId="2" fillId="0" borderId="40" xfId="3" applyBorder="1" applyAlignment="1">
      <alignment horizontal="right" vertical="center" indent="1"/>
    </xf>
    <xf numFmtId="0" fontId="2" fillId="0" borderId="44" xfId="3" applyBorder="1" applyAlignment="1">
      <alignment horizontal="left" vertical="center" indent="1"/>
    </xf>
    <xf numFmtId="0" fontId="2" fillId="0" borderId="66" xfId="3" applyBorder="1" applyAlignment="1">
      <alignment horizontal="left" vertical="center" indent="1"/>
    </xf>
    <xf numFmtId="0" fontId="2" fillId="0" borderId="67" xfId="3" applyBorder="1" applyAlignment="1">
      <alignment horizontal="left" vertical="center" indent="1"/>
    </xf>
    <xf numFmtId="0" fontId="2" fillId="0" borderId="66" xfId="3" applyBorder="1" applyAlignment="1" applyProtection="1">
      <alignment horizontal="left" vertical="center" indent="1"/>
      <protection hidden="1"/>
    </xf>
    <xf numFmtId="0" fontId="2" fillId="0" borderId="0" xfId="3" applyAlignment="1">
      <alignment horizontal="right" vertical="center" indent="1"/>
    </xf>
    <xf numFmtId="0" fontId="2" fillId="0" borderId="0" xfId="3" applyAlignment="1">
      <alignment horizontal="left" vertical="center" indent="1"/>
    </xf>
    <xf numFmtId="49" fontId="2" fillId="0" borderId="51" xfId="2" applyNumberFormat="1" applyFont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03" xfId="0" applyBorder="1" applyAlignment="1">
      <alignment horizontal="left" vertical="center"/>
    </xf>
    <xf numFmtId="0" fontId="0" fillId="0" borderId="91" xfId="0" applyBorder="1" applyAlignment="1">
      <alignment horizontal="left" vertical="center"/>
    </xf>
    <xf numFmtId="0" fontId="0" fillId="0" borderId="104" xfId="0" applyBorder="1" applyAlignment="1">
      <alignment horizontal="left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20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8" fillId="0" borderId="23" xfId="2" applyFont="1" applyBorder="1" applyAlignment="1">
      <alignment horizontal="center" vertical="center"/>
    </xf>
    <xf numFmtId="0" fontId="8" fillId="0" borderId="24" xfId="2" applyFont="1" applyBorder="1" applyAlignment="1">
      <alignment horizontal="center" vertical="center"/>
    </xf>
    <xf numFmtId="0" fontId="8" fillId="0" borderId="25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 textRotation="90" wrapText="1"/>
    </xf>
    <xf numFmtId="0" fontId="13" fillId="4" borderId="17" xfId="2" applyFont="1" applyFill="1" applyBorder="1" applyAlignment="1" applyProtection="1">
      <alignment horizontal="center" vertical="center"/>
      <protection locked="0"/>
    </xf>
    <xf numFmtId="0" fontId="8" fillId="0" borderId="25" xfId="2" applyFont="1" applyBorder="1" applyAlignment="1">
      <alignment horizontal="center" vertical="center" wrapText="1"/>
    </xf>
    <xf numFmtId="0" fontId="12" fillId="5" borderId="43" xfId="2" applyFont="1" applyFill="1" applyBorder="1" applyAlignment="1">
      <alignment horizontal="center" vertical="center"/>
    </xf>
    <xf numFmtId="0" fontId="12" fillId="5" borderId="41" xfId="2" applyFont="1" applyFill="1" applyBorder="1" applyAlignment="1">
      <alignment horizontal="center" vertical="center"/>
    </xf>
    <xf numFmtId="0" fontId="12" fillId="5" borderId="46" xfId="2" applyFont="1" applyFill="1" applyBorder="1" applyAlignment="1">
      <alignment horizontal="center" vertical="center"/>
    </xf>
    <xf numFmtId="0" fontId="10" fillId="5" borderId="27" xfId="2" applyFont="1" applyFill="1" applyBorder="1" applyAlignment="1">
      <alignment horizontal="center" vertical="center"/>
    </xf>
    <xf numFmtId="0" fontId="10" fillId="5" borderId="28" xfId="2" applyFont="1" applyFill="1" applyBorder="1" applyAlignment="1">
      <alignment horizontal="center" vertical="center"/>
    </xf>
    <xf numFmtId="0" fontId="10" fillId="5" borderId="36" xfId="2" applyFont="1" applyFill="1" applyBorder="1" applyAlignment="1">
      <alignment horizontal="center" vertical="center"/>
    </xf>
    <xf numFmtId="0" fontId="10" fillId="5" borderId="44" xfId="2" applyFont="1" applyFill="1" applyBorder="1" applyAlignment="1">
      <alignment horizontal="center" vertical="center"/>
    </xf>
    <xf numFmtId="0" fontId="10" fillId="5" borderId="45" xfId="2" applyFont="1" applyFill="1" applyBorder="1" applyAlignment="1">
      <alignment horizontal="center" vertical="center"/>
    </xf>
    <xf numFmtId="0" fontId="17" fillId="0" borderId="17" xfId="2" applyFont="1" applyBorder="1" applyAlignment="1">
      <alignment horizontal="center" vertical="center"/>
    </xf>
    <xf numFmtId="0" fontId="13" fillId="0" borderId="0" xfId="2" applyFont="1" applyAlignment="1">
      <alignment horizontal="center" vertical="center" textRotation="90"/>
    </xf>
    <xf numFmtId="0" fontId="8" fillId="6" borderId="0" xfId="2" applyFont="1" applyFill="1" applyAlignment="1">
      <alignment horizontal="center" vertical="center"/>
    </xf>
    <xf numFmtId="14" fontId="11" fillId="5" borderId="37" xfId="2" applyNumberFormat="1" applyFont="1" applyFill="1" applyBorder="1" applyAlignment="1">
      <alignment horizontal="center" vertical="center"/>
    </xf>
    <xf numFmtId="14" fontId="11" fillId="5" borderId="34" xfId="2" applyNumberFormat="1" applyFont="1" applyFill="1" applyBorder="1" applyAlignment="1">
      <alignment horizontal="center" vertical="center"/>
    </xf>
    <xf numFmtId="14" fontId="11" fillId="5" borderId="35" xfId="2" applyNumberFormat="1" applyFont="1" applyFill="1" applyBorder="1" applyAlignment="1">
      <alignment horizontal="center" vertical="center"/>
    </xf>
    <xf numFmtId="14" fontId="10" fillId="5" borderId="36" xfId="2" applyNumberFormat="1" applyFont="1" applyFill="1" applyBorder="1" applyAlignment="1">
      <alignment horizontal="center" vertical="center"/>
    </xf>
    <xf numFmtId="164" fontId="10" fillId="5" borderId="44" xfId="2" applyNumberFormat="1" applyFont="1" applyFill="1" applyBorder="1" applyAlignment="1">
      <alignment horizontal="center" vertical="center"/>
    </xf>
    <xf numFmtId="164" fontId="10" fillId="5" borderId="45" xfId="2" applyNumberFormat="1" applyFont="1" applyFill="1" applyBorder="1" applyAlignment="1">
      <alignment horizontal="center" vertical="center"/>
    </xf>
    <xf numFmtId="0" fontId="9" fillId="0" borderId="18" xfId="2" applyFont="1" applyBorder="1" applyAlignment="1">
      <alignment horizontal="center" vertical="center" textRotation="90"/>
    </xf>
    <xf numFmtId="0" fontId="23" fillId="0" borderId="107" xfId="3" applyFont="1" applyBorder="1" applyAlignment="1">
      <alignment horizontal="left" vertical="center" indent="1"/>
    </xf>
    <xf numFmtId="0" fontId="23" fillId="0" borderId="72" xfId="3" applyFont="1" applyBorder="1" applyAlignment="1">
      <alignment horizontal="left" vertical="center" indent="1"/>
    </xf>
    <xf numFmtId="0" fontId="23" fillId="0" borderId="108" xfId="3" applyFont="1" applyBorder="1" applyAlignment="1">
      <alignment horizontal="left" vertical="center" indent="1"/>
    </xf>
    <xf numFmtId="0" fontId="23" fillId="0" borderId="110" xfId="3" applyFont="1" applyBorder="1" applyAlignment="1">
      <alignment horizontal="center" vertical="center" wrapText="1"/>
    </xf>
    <xf numFmtId="0" fontId="23" fillId="0" borderId="59" xfId="3" applyFont="1" applyBorder="1" applyAlignment="1">
      <alignment horizontal="center" vertical="center"/>
    </xf>
    <xf numFmtId="0" fontId="23" fillId="0" borderId="115" xfId="3" applyFont="1" applyBorder="1" applyAlignment="1">
      <alignment horizontal="center" vertical="center"/>
    </xf>
    <xf numFmtId="0" fontId="23" fillId="0" borderId="116" xfId="3" applyFont="1" applyBorder="1" applyAlignment="1">
      <alignment horizontal="center" vertical="center"/>
    </xf>
    <xf numFmtId="0" fontId="23" fillId="0" borderId="73" xfId="3" applyFont="1" applyBorder="1" applyAlignment="1">
      <alignment horizontal="left" vertical="center" indent="1"/>
    </xf>
    <xf numFmtId="0" fontId="23" fillId="0" borderId="30" xfId="3" applyFont="1" applyBorder="1" applyAlignment="1">
      <alignment horizontal="left" vertical="center" indent="1"/>
    </xf>
    <xf numFmtId="0" fontId="23" fillId="0" borderId="27" xfId="3" applyFont="1" applyBorder="1" applyAlignment="1">
      <alignment horizontal="left" vertical="center" indent="1"/>
    </xf>
    <xf numFmtId="0" fontId="7" fillId="0" borderId="0" xfId="2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79" xfId="0" applyBorder="1" applyAlignment="1" applyProtection="1">
      <alignment horizontal="left" vertical="top"/>
      <protection locked="0"/>
    </xf>
    <xf numFmtId="0" fontId="0" fillId="0" borderId="80" xfId="0" applyBorder="1" applyAlignment="1" applyProtection="1">
      <alignment horizontal="left" vertical="top"/>
      <protection locked="0"/>
    </xf>
    <xf numFmtId="0" fontId="0" fillId="0" borderId="81" xfId="0" applyBorder="1" applyAlignment="1" applyProtection="1">
      <alignment horizontal="left" vertical="top"/>
      <protection locked="0"/>
    </xf>
    <xf numFmtId="0" fontId="0" fillId="0" borderId="82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83" xfId="0" applyBorder="1" applyAlignment="1" applyProtection="1">
      <alignment horizontal="left" vertical="top"/>
      <protection locked="0"/>
    </xf>
    <xf numFmtId="0" fontId="0" fillId="0" borderId="90" xfId="0" applyBorder="1" applyAlignment="1" applyProtection="1">
      <alignment horizontal="left" vertical="top"/>
      <protection locked="0"/>
    </xf>
    <xf numFmtId="0" fontId="0" fillId="0" borderId="91" xfId="0" applyBorder="1" applyAlignment="1" applyProtection="1">
      <alignment horizontal="left" vertical="top"/>
      <protection locked="0"/>
    </xf>
    <xf numFmtId="0" fontId="0" fillId="0" borderId="92" xfId="0" applyBorder="1" applyAlignment="1" applyProtection="1">
      <alignment horizontal="left" vertical="top"/>
      <protection locked="0"/>
    </xf>
    <xf numFmtId="0" fontId="0" fillId="0" borderId="1" xfId="0" applyBorder="1" applyAlignment="1">
      <alignment horizontal="right" vertical="center"/>
    </xf>
    <xf numFmtId="0" fontId="0" fillId="0" borderId="4" xfId="0" applyBorder="1" applyAlignment="1">
      <alignment horizontal="center" vertical="top"/>
    </xf>
    <xf numFmtId="0" fontId="5" fillId="0" borderId="5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0" fillId="0" borderId="7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5" fillId="0" borderId="7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6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left" vertical="center" wrapText="1"/>
      <protection locked="0"/>
    </xf>
    <xf numFmtId="0" fontId="0" fillId="0" borderId="36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21" fillId="0" borderId="44" xfId="0" applyFont="1" applyBorder="1" applyAlignment="1" applyProtection="1">
      <alignment horizontal="left" vertical="center"/>
      <protection locked="0"/>
    </xf>
    <xf numFmtId="0" fontId="21" fillId="0" borderId="45" xfId="0" applyFont="1" applyBorder="1" applyAlignment="1" applyProtection="1">
      <alignment horizontal="left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10" fillId="0" borderId="19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58" xfId="0" applyBorder="1" applyAlignment="1" applyProtection="1">
      <alignment horizontal="left" vertical="center" wrapText="1"/>
      <protection locked="0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0" fillId="0" borderId="63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21" fillId="0" borderId="36" xfId="0" applyFont="1" applyBorder="1" applyAlignment="1" applyProtection="1">
      <alignment horizontal="left" vertical="center"/>
      <protection locked="0"/>
    </xf>
    <xf numFmtId="0" fontId="21" fillId="0" borderId="39" xfId="0" applyFont="1" applyBorder="1" applyAlignment="1" applyProtection="1">
      <alignment horizontal="left" vertical="center"/>
      <protection locked="0"/>
    </xf>
    <xf numFmtId="0" fontId="6" fillId="0" borderId="36" xfId="2" applyBorder="1" applyAlignment="1" applyProtection="1">
      <alignment horizontal="center" vertical="center"/>
      <protection locked="0"/>
    </xf>
    <xf numFmtId="0" fontId="6" fillId="0" borderId="36" xfId="2" applyBorder="1" applyAlignment="1" applyProtection="1">
      <alignment horizontal="left" vertical="center"/>
      <protection locked="0"/>
    </xf>
    <xf numFmtId="0" fontId="6" fillId="0" borderId="39" xfId="2" applyBorder="1" applyAlignment="1" applyProtection="1">
      <alignment horizontal="left" vertical="center"/>
      <protection locked="0"/>
    </xf>
    <xf numFmtId="0" fontId="10" fillId="0" borderId="61" xfId="0" applyFont="1" applyBorder="1" applyAlignment="1">
      <alignment horizontal="center" vertical="center"/>
    </xf>
    <xf numFmtId="0" fontId="10" fillId="0" borderId="60" xfId="0" applyFont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5" fillId="0" borderId="5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20" fontId="0" fillId="0" borderId="34" xfId="0" applyNumberFormat="1" applyBorder="1" applyAlignment="1">
      <alignment horizontal="center" vertical="center"/>
    </xf>
    <xf numFmtId="0" fontId="5" fillId="0" borderId="51" xfId="0" applyFont="1" applyBorder="1" applyAlignment="1">
      <alignment horizontal="right" vertical="center"/>
    </xf>
    <xf numFmtId="0" fontId="5" fillId="0" borderId="34" xfId="0" applyFont="1" applyBorder="1" applyAlignment="1">
      <alignment horizontal="right" vertical="center"/>
    </xf>
    <xf numFmtId="14" fontId="0" fillId="0" borderId="34" xfId="0" applyNumberForma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0" fillId="0" borderId="98" xfId="0" applyBorder="1" applyAlignment="1">
      <alignment horizontal="center" vertical="center" wrapText="1"/>
    </xf>
    <xf numFmtId="0" fontId="0" fillId="0" borderId="99" xfId="0" applyBorder="1" applyAlignment="1">
      <alignment horizontal="center" vertical="center" wrapText="1"/>
    </xf>
    <xf numFmtId="0" fontId="0" fillId="0" borderId="100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164" fontId="0" fillId="0" borderId="34" xfId="0" applyNumberFormat="1" applyBorder="1" applyAlignment="1" applyProtection="1">
      <alignment horizontal="center" vertical="center"/>
      <protection locked="0"/>
    </xf>
    <xf numFmtId="164" fontId="0" fillId="0" borderId="38" xfId="0" applyNumberForma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right" vertical="center"/>
    </xf>
    <xf numFmtId="0" fontId="5" fillId="0" borderId="48" xfId="0" applyFont="1" applyBorder="1" applyAlignment="1">
      <alignment horizontal="right" vertical="center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5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14" fontId="0" fillId="0" borderId="34" xfId="0" applyNumberFormat="1" applyBorder="1" applyAlignment="1">
      <alignment horizontal="center" vertical="center"/>
    </xf>
    <xf numFmtId="14" fontId="0" fillId="0" borderId="38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4" xfId="0" applyBorder="1" applyAlignment="1">
      <alignment horizontal="left" vertical="center" wrapText="1"/>
    </xf>
    <xf numFmtId="0" fontId="0" fillId="0" borderId="36" xfId="0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 applyAlignment="1">
      <alignment horizontal="left" vertical="center" wrapText="1"/>
    </xf>
    <xf numFmtId="0" fontId="0" fillId="0" borderId="6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" fillId="0" borderId="36" xfId="3" applyFont="1" applyBorder="1" applyAlignment="1">
      <alignment horizontal="left" vertical="center" indent="1"/>
    </xf>
    <xf numFmtId="0" fontId="1" fillId="0" borderId="37" xfId="3" applyFont="1" applyBorder="1" applyAlignment="1">
      <alignment horizontal="left" vertical="center" indent="1"/>
    </xf>
    <xf numFmtId="49" fontId="1" fillId="0" borderId="51" xfId="2" applyNumberFormat="1" applyFont="1" applyBorder="1" applyAlignment="1" applyProtection="1">
      <alignment horizontal="center" vertical="center"/>
      <protection locked="0"/>
    </xf>
    <xf numFmtId="0" fontId="1" fillId="0" borderId="36" xfId="2" applyFont="1" applyBorder="1" applyAlignment="1" applyProtection="1">
      <alignment horizontal="left" vertical="center"/>
      <protection locked="0"/>
    </xf>
    <xf numFmtId="0" fontId="1" fillId="0" borderId="61" xfId="3" applyFont="1" applyBorder="1" applyAlignment="1">
      <alignment horizontal="left" vertical="center" indent="1"/>
    </xf>
    <xf numFmtId="0" fontId="1" fillId="0" borderId="44" xfId="3" applyFont="1" applyBorder="1" applyAlignment="1">
      <alignment horizontal="left" vertical="center" indent="1"/>
    </xf>
    <xf numFmtId="0" fontId="1" fillId="0" borderId="43" xfId="3" applyFont="1" applyBorder="1" applyAlignment="1">
      <alignment horizontal="left" vertical="center" indent="1"/>
    </xf>
    <xf numFmtId="0" fontId="25" fillId="9" borderId="129" xfId="4" applyFill="1" applyBorder="1" applyAlignment="1" applyProtection="1">
      <alignment horizontal="center"/>
      <protection hidden="1"/>
    </xf>
    <xf numFmtId="0" fontId="25" fillId="9" borderId="130" xfId="4" applyFill="1" applyBorder="1" applyAlignment="1" applyProtection="1">
      <alignment horizontal="center"/>
      <protection hidden="1"/>
    </xf>
    <xf numFmtId="0" fontId="25" fillId="9" borderId="131" xfId="4" applyFill="1" applyBorder="1" applyAlignment="1" applyProtection="1">
      <alignment horizontal="center"/>
      <protection hidden="1"/>
    </xf>
    <xf numFmtId="0" fontId="1" fillId="0" borderId="125" xfId="3" applyFont="1" applyBorder="1" applyAlignment="1">
      <alignment horizontal="left" vertical="center" indent="1"/>
    </xf>
    <xf numFmtId="49" fontId="26" fillId="0" borderId="51" xfId="0" applyNumberFormat="1" applyFont="1" applyBorder="1" applyAlignment="1" applyProtection="1">
      <alignment horizontal="center" vertical="center"/>
      <protection locked="0"/>
    </xf>
    <xf numFmtId="49" fontId="26" fillId="0" borderId="64" xfId="0" applyNumberFormat="1" applyFont="1" applyBorder="1" applyAlignment="1" applyProtection="1">
      <alignment horizontal="center" vertical="center"/>
      <protection locked="0"/>
    </xf>
    <xf numFmtId="0" fontId="0" fillId="0" borderId="79" xfId="0" applyBorder="1" applyAlignment="1" applyProtection="1">
      <alignment horizontal="left" vertical="top" wrapText="1"/>
      <protection locked="0"/>
    </xf>
    <xf numFmtId="0" fontId="0" fillId="0" borderId="80" xfId="0" applyBorder="1" applyAlignment="1" applyProtection="1">
      <alignment horizontal="left" vertical="top" wrapText="1"/>
      <protection locked="0"/>
    </xf>
    <xf numFmtId="0" fontId="0" fillId="0" borderId="81" xfId="0" applyBorder="1" applyAlignment="1" applyProtection="1">
      <alignment horizontal="left" vertical="top" wrapText="1"/>
      <protection locked="0"/>
    </xf>
    <xf numFmtId="0" fontId="0" fillId="0" borderId="82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83" xfId="0" applyBorder="1" applyAlignment="1" applyProtection="1">
      <alignment horizontal="left" vertical="top" wrapText="1"/>
      <protection locked="0"/>
    </xf>
    <xf numFmtId="0" fontId="0" fillId="0" borderId="90" xfId="0" applyBorder="1" applyAlignment="1" applyProtection="1">
      <alignment horizontal="left" vertical="top" wrapText="1"/>
      <protection locked="0"/>
    </xf>
    <xf numFmtId="0" fontId="0" fillId="0" borderId="91" xfId="0" applyBorder="1" applyAlignment="1" applyProtection="1">
      <alignment horizontal="left" vertical="top" wrapText="1"/>
      <protection locked="0"/>
    </xf>
    <xf numFmtId="0" fontId="0" fillId="0" borderId="92" xfId="0" applyBorder="1" applyAlignment="1" applyProtection="1">
      <alignment horizontal="left" vertical="top" wrapText="1"/>
      <protection locked="0"/>
    </xf>
  </cellXfs>
  <cellStyles count="5">
    <cellStyle name="Normální" xfId="0" builtinId="0"/>
    <cellStyle name="Normální 2" xfId="2" xr:uid="{00000000-0005-0000-0000-000002000000}"/>
    <cellStyle name="Normální 3" xfId="4" xr:uid="{9D18199A-88C8-4A73-9072-A9F8F121789B}"/>
    <cellStyle name="Normální 6" xfId="3" xr:uid="{9099FA54-A620-4F16-8BC8-DB93BF6D8CF0}"/>
    <cellStyle name="Špatně" xfId="1" builtinId="27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workbookViewId="0">
      <selection activeCell="T17" sqref="T17"/>
    </sheetView>
  </sheetViews>
  <sheetFormatPr defaultColWidth="9" defaultRowHeight="15.6" x14ac:dyDescent="0.3"/>
  <cols>
    <col min="1" max="1" width="9" style="92"/>
    <col min="2" max="2" width="1.8984375" style="93" bestFit="1" customWidth="1"/>
    <col min="3" max="3" width="26.09765625" style="103" customWidth="1"/>
    <col min="4" max="4" width="4.8984375" style="92" bestFit="1" customWidth="1"/>
    <col min="5" max="6" width="1.8984375" style="91" customWidth="1"/>
    <col min="7" max="8" width="9" style="91"/>
    <col min="9" max="9" width="37.59765625" style="43" customWidth="1"/>
    <col min="10" max="10" width="1.5" style="92" bestFit="1" customWidth="1"/>
    <col min="11" max="11" width="37.59765625" style="93" customWidth="1"/>
    <col min="12" max="12" width="9" style="43"/>
    <col min="13" max="13" width="1.3984375" style="92" bestFit="1" customWidth="1"/>
    <col min="14" max="14" width="9" style="93"/>
    <col min="15" max="15" width="1.5" style="92" customWidth="1"/>
    <col min="16" max="16" width="9" style="43" customWidth="1"/>
    <col min="17" max="17" width="1.3984375" style="92" customWidth="1"/>
    <col min="18" max="18" width="9" style="93" customWidth="1"/>
    <col min="19" max="19" width="1.5" style="92" customWidth="1"/>
    <col min="20" max="20" width="16.59765625" style="92" customWidth="1"/>
    <col min="21" max="16384" width="9" style="92"/>
  </cols>
  <sheetData>
    <row r="1" spans="1:20" x14ac:dyDescent="0.3">
      <c r="A1" s="170" t="s">
        <v>13</v>
      </c>
      <c r="B1" s="171"/>
      <c r="C1" s="171"/>
      <c r="D1" s="172"/>
      <c r="E1" s="169" t="s">
        <v>12</v>
      </c>
      <c r="F1" s="169"/>
      <c r="G1" s="170" t="s">
        <v>0</v>
      </c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2"/>
    </row>
    <row r="2" spans="1:20" x14ac:dyDescent="0.3">
      <c r="A2" s="92">
        <v>1</v>
      </c>
      <c r="B2" s="166" t="s">
        <v>78</v>
      </c>
      <c r="C2" s="167"/>
      <c r="D2" s="168"/>
      <c r="G2" s="91" t="s">
        <v>2</v>
      </c>
      <c r="H2" s="91" t="s">
        <v>3</v>
      </c>
      <c r="I2" s="43" t="s">
        <v>4</v>
      </c>
      <c r="J2" s="92" t="s">
        <v>5</v>
      </c>
      <c r="K2" s="93" t="s">
        <v>6</v>
      </c>
      <c r="L2" s="169" t="s">
        <v>7</v>
      </c>
      <c r="M2" s="169"/>
      <c r="N2" s="169"/>
      <c r="O2" s="169" t="s">
        <v>11</v>
      </c>
      <c r="P2" s="169"/>
      <c r="Q2" s="169"/>
      <c r="R2" s="169"/>
      <c r="S2" s="169"/>
      <c r="T2" s="91" t="s">
        <v>14</v>
      </c>
    </row>
    <row r="3" spans="1:20" x14ac:dyDescent="0.3">
      <c r="A3" s="92">
        <v>2</v>
      </c>
      <c r="B3" s="166" t="s">
        <v>76</v>
      </c>
      <c r="C3" s="167"/>
      <c r="D3" s="168"/>
      <c r="E3" s="94">
        <v>3</v>
      </c>
      <c r="F3" s="94">
        <v>6</v>
      </c>
      <c r="G3" s="120">
        <v>1</v>
      </c>
      <c r="H3" s="95">
        <f>A22</f>
        <v>0.33333333333333331</v>
      </c>
      <c r="I3" s="43" t="str">
        <f t="shared" ref="I3:I8" si="0">IF($B$2="","",VLOOKUP(E3,$A$2:$B$9,2,0))</f>
        <v>SK Studénka</v>
      </c>
      <c r="J3" s="92" t="s">
        <v>5</v>
      </c>
      <c r="K3" s="93" t="str">
        <f t="shared" ref="K3:K8" si="1">IF($B$2="","",VLOOKUP(F3,$A$2:$B$9,2,0))</f>
        <v>TJ Sokol Vracov</v>
      </c>
      <c r="L3" s="96">
        <f>'Zápis 3. nasazený'!M7</f>
        <v>8</v>
      </c>
      <c r="M3" s="92" t="s">
        <v>8</v>
      </c>
      <c r="N3" s="97">
        <f>'Zápis 6. nasazený'!M7</f>
        <v>9</v>
      </c>
      <c r="O3" s="92" t="s">
        <v>9</v>
      </c>
      <c r="P3" s="96">
        <f>'Zápis 3. nasazený'!M8</f>
        <v>4</v>
      </c>
      <c r="Q3" s="92" t="s">
        <v>8</v>
      </c>
      <c r="R3" s="97">
        <f>'Zápis 6. nasazený'!M8</f>
        <v>4</v>
      </c>
      <c r="S3" s="92" t="s">
        <v>10</v>
      </c>
      <c r="T3" s="28" t="s">
        <v>168</v>
      </c>
    </row>
    <row r="4" spans="1:20" x14ac:dyDescent="0.3">
      <c r="A4" s="92">
        <v>3</v>
      </c>
      <c r="B4" s="166" t="s">
        <v>75</v>
      </c>
      <c r="C4" s="167"/>
      <c r="D4" s="168"/>
      <c r="E4" s="94">
        <v>5</v>
      </c>
      <c r="F4" s="94">
        <v>1</v>
      </c>
      <c r="G4" s="91">
        <f>IF(G3="","",G3+1)</f>
        <v>2</v>
      </c>
      <c r="H4" s="95">
        <f>H3+$C$19*$A$19+$A$24+$A$26</f>
        <v>0.36111111111111105</v>
      </c>
      <c r="I4" s="43" t="str">
        <f t="shared" si="0"/>
        <v>TJ Sokol Nezvěstice</v>
      </c>
      <c r="J4" s="92" t="s">
        <v>5</v>
      </c>
      <c r="K4" s="93" t="str">
        <f t="shared" si="1"/>
        <v>TJ Sokol Kyšice</v>
      </c>
      <c r="L4" s="98">
        <f>'Zápis 5. nasazený'!M7</f>
        <v>11</v>
      </c>
      <c r="M4" s="92" t="s">
        <v>8</v>
      </c>
      <c r="N4" s="99">
        <f>'Zápis 1. nasazený'!M7</f>
        <v>5</v>
      </c>
      <c r="O4" s="92" t="s">
        <v>9</v>
      </c>
      <c r="P4" s="98">
        <f>'Zápis 5. nasazený'!M8</f>
        <v>7</v>
      </c>
      <c r="Q4" s="92" t="s">
        <v>8</v>
      </c>
      <c r="R4" s="99">
        <f>'Zápis 1. nasazený'!M8</f>
        <v>4</v>
      </c>
      <c r="S4" s="92" t="s">
        <v>10</v>
      </c>
      <c r="T4" s="42" t="s">
        <v>252</v>
      </c>
    </row>
    <row r="5" spans="1:20" x14ac:dyDescent="0.3">
      <c r="A5" s="92">
        <v>4</v>
      </c>
      <c r="B5" s="166" t="s">
        <v>77</v>
      </c>
      <c r="C5" s="167"/>
      <c r="D5" s="168"/>
      <c r="E5" s="94">
        <v>2</v>
      </c>
      <c r="F5" s="94">
        <v>4</v>
      </c>
      <c r="G5" s="91">
        <f t="shared" ref="G5:G17" si="2">IF(G4="","",G4+1)</f>
        <v>3</v>
      </c>
      <c r="H5" s="95">
        <f>H4+$C$19*$A$19+$A$24+$A$26</f>
        <v>0.38888888888888884</v>
      </c>
      <c r="I5" s="43" t="str">
        <f t="shared" si="0"/>
        <v>Sokol Svinov</v>
      </c>
      <c r="J5" s="92" t="s">
        <v>5</v>
      </c>
      <c r="K5" s="93" t="str">
        <f t="shared" si="1"/>
        <v>TJ Stará Huť</v>
      </c>
      <c r="L5" s="98">
        <f>'Zápis 2. nasazený'!M7</f>
        <v>7</v>
      </c>
      <c r="M5" s="92" t="s">
        <v>8</v>
      </c>
      <c r="N5" s="99">
        <f>'Zápis 4. nasazený'!M7</f>
        <v>14</v>
      </c>
      <c r="O5" s="92" t="s">
        <v>9</v>
      </c>
      <c r="P5" s="98">
        <f>'Zápis 2. nasazený'!M8</f>
        <v>3</v>
      </c>
      <c r="Q5" s="92" t="s">
        <v>8</v>
      </c>
      <c r="R5" s="99">
        <f>'Zápis 4. nasazený'!M8</f>
        <v>6</v>
      </c>
      <c r="S5" s="92" t="s">
        <v>10</v>
      </c>
      <c r="T5" s="42" t="s">
        <v>252</v>
      </c>
    </row>
    <row r="6" spans="1:20" x14ac:dyDescent="0.3">
      <c r="A6" s="92">
        <v>5</v>
      </c>
      <c r="B6" s="166" t="s">
        <v>79</v>
      </c>
      <c r="C6" s="167"/>
      <c r="D6" s="168"/>
      <c r="E6" s="94">
        <v>6</v>
      </c>
      <c r="F6" s="94">
        <v>1</v>
      </c>
      <c r="G6" s="91">
        <f t="shared" si="2"/>
        <v>4</v>
      </c>
      <c r="H6" s="95">
        <f t="shared" ref="H6:H17" si="3">H5+$C$19*$A$19+$A$24+$A$26</f>
        <v>0.41666666666666663</v>
      </c>
      <c r="I6" s="43" t="str">
        <f t="shared" si="0"/>
        <v>TJ Sokol Vracov</v>
      </c>
      <c r="J6" s="92" t="s">
        <v>5</v>
      </c>
      <c r="K6" s="93" t="str">
        <f t="shared" si="1"/>
        <v>TJ Sokol Kyšice</v>
      </c>
      <c r="L6" s="98">
        <f>'Zápis 6. nasazený'!S7</f>
        <v>13</v>
      </c>
      <c r="M6" s="92" t="s">
        <v>8</v>
      </c>
      <c r="N6" s="99">
        <f>'Zápis 1. nasazený'!S7</f>
        <v>13</v>
      </c>
      <c r="O6" s="92" t="s">
        <v>9</v>
      </c>
      <c r="P6" s="98">
        <f>'Zápis 6. nasazený'!S8</f>
        <v>6</v>
      </c>
      <c r="Q6" s="92" t="s">
        <v>8</v>
      </c>
      <c r="R6" s="99">
        <f>'Zápis 1. nasazený'!S8</f>
        <v>6</v>
      </c>
      <c r="S6" s="92" t="s">
        <v>10</v>
      </c>
      <c r="T6" s="42" t="s">
        <v>168</v>
      </c>
    </row>
    <row r="7" spans="1:20" x14ac:dyDescent="0.3">
      <c r="A7" s="92">
        <v>6</v>
      </c>
      <c r="B7" s="166" t="s">
        <v>74</v>
      </c>
      <c r="C7" s="167"/>
      <c r="D7" s="168"/>
      <c r="E7" s="94">
        <v>2</v>
      </c>
      <c r="F7" s="94">
        <v>3</v>
      </c>
      <c r="G7" s="91">
        <f t="shared" si="2"/>
        <v>5</v>
      </c>
      <c r="H7" s="95">
        <f t="shared" si="3"/>
        <v>0.44444444444444442</v>
      </c>
      <c r="I7" s="43" t="str">
        <f t="shared" si="0"/>
        <v>Sokol Svinov</v>
      </c>
      <c r="J7" s="92" t="s">
        <v>5</v>
      </c>
      <c r="K7" s="93" t="str">
        <f t="shared" si="1"/>
        <v>SK Studénka</v>
      </c>
      <c r="L7" s="98">
        <f>'Zápis 2. nasazený'!S7</f>
        <v>5</v>
      </c>
      <c r="M7" s="92" t="s">
        <v>8</v>
      </c>
      <c r="N7" s="99">
        <f>'Zápis 3. nasazený'!S7</f>
        <v>11</v>
      </c>
      <c r="O7" s="92" t="s">
        <v>9</v>
      </c>
      <c r="P7" s="98">
        <f>'Zápis 2. nasazený'!S8</f>
        <v>4</v>
      </c>
      <c r="Q7" s="92" t="s">
        <v>8</v>
      </c>
      <c r="R7" s="99">
        <f>'Zápis 3. nasazený'!S8</f>
        <v>6</v>
      </c>
      <c r="S7" s="92" t="s">
        <v>10</v>
      </c>
      <c r="T7" s="42" t="s">
        <v>168</v>
      </c>
    </row>
    <row r="8" spans="1:20" x14ac:dyDescent="0.3">
      <c r="B8" s="185"/>
      <c r="C8" s="186"/>
      <c r="D8" s="187"/>
      <c r="E8" s="94">
        <v>4</v>
      </c>
      <c r="F8" s="94">
        <v>5</v>
      </c>
      <c r="G8" s="91">
        <f t="shared" si="2"/>
        <v>6</v>
      </c>
      <c r="H8" s="95">
        <f t="shared" si="3"/>
        <v>0.47222222222222221</v>
      </c>
      <c r="I8" s="43" t="str">
        <f t="shared" si="0"/>
        <v>TJ Stará Huť</v>
      </c>
      <c r="J8" s="92" t="s">
        <v>5</v>
      </c>
      <c r="K8" s="93" t="str">
        <f t="shared" si="1"/>
        <v>TJ Sokol Nezvěstice</v>
      </c>
      <c r="L8" s="98">
        <f>'Zápis 4. nasazený'!S7</f>
        <v>1</v>
      </c>
      <c r="M8" s="92" t="s">
        <v>8</v>
      </c>
      <c r="N8" s="99">
        <f>'Zápis 5. nasazený'!S7</f>
        <v>8</v>
      </c>
      <c r="O8" s="92" t="s">
        <v>9</v>
      </c>
      <c r="P8" s="98">
        <f>'Zápis 4. nasazený'!S8</f>
        <v>1</v>
      </c>
      <c r="Q8" s="92" t="s">
        <v>8</v>
      </c>
      <c r="R8" s="99">
        <f>'Zápis 5. nasazený'!S8</f>
        <v>4</v>
      </c>
      <c r="S8" s="92" t="s">
        <v>10</v>
      </c>
      <c r="T8" s="42" t="s">
        <v>252</v>
      </c>
    </row>
    <row r="9" spans="1:20" x14ac:dyDescent="0.3">
      <c r="B9" s="173"/>
      <c r="C9" s="174"/>
      <c r="D9" s="175"/>
      <c r="E9" s="94">
        <v>6</v>
      </c>
      <c r="F9" s="94">
        <v>2</v>
      </c>
      <c r="G9" s="91">
        <f t="shared" si="2"/>
        <v>7</v>
      </c>
      <c r="H9" s="95">
        <f t="shared" si="3"/>
        <v>0.5</v>
      </c>
      <c r="I9" s="43" t="str">
        <f t="shared" ref="I9:I17" si="4">IF($B$2="","",VLOOKUP(E9,$A$2:$B$9,2,0))</f>
        <v>TJ Sokol Vracov</v>
      </c>
      <c r="J9" s="92" t="s">
        <v>5</v>
      </c>
      <c r="K9" s="93" t="str">
        <f t="shared" ref="K9:K17" si="5">IF($B$2="","",VLOOKUP(F9,$A$2:$B$9,2,0))</f>
        <v>Sokol Svinov</v>
      </c>
      <c r="L9" s="98">
        <f>'Zápis 6. nasazený'!Y7</f>
        <v>17</v>
      </c>
      <c r="M9" s="92" t="s">
        <v>8</v>
      </c>
      <c r="N9" s="99">
        <f>'Zápis 2. nasazený'!Y7</f>
        <v>10</v>
      </c>
      <c r="O9" s="92" t="s">
        <v>9</v>
      </c>
      <c r="P9" s="98">
        <f>'Zápis 6. nasazený'!Y8</f>
        <v>9</v>
      </c>
      <c r="Q9" s="92" t="s">
        <v>8</v>
      </c>
      <c r="R9" s="99">
        <f>'Zápis 2. nasazený'!Y8</f>
        <v>7</v>
      </c>
      <c r="S9" s="92" t="s">
        <v>10</v>
      </c>
      <c r="T9" s="42" t="s">
        <v>252</v>
      </c>
    </row>
    <row r="10" spans="1:20" x14ac:dyDescent="0.3">
      <c r="A10" s="100"/>
      <c r="B10" s="101"/>
      <c r="C10" s="102"/>
      <c r="D10" s="100"/>
      <c r="E10" s="94">
        <v>1</v>
      </c>
      <c r="F10" s="94">
        <v>4</v>
      </c>
      <c r="G10" s="91">
        <f t="shared" si="2"/>
        <v>8</v>
      </c>
      <c r="H10" s="95">
        <f t="shared" si="3"/>
        <v>0.52777777777777779</v>
      </c>
      <c r="I10" s="43" t="str">
        <f t="shared" si="4"/>
        <v>TJ Sokol Kyšice</v>
      </c>
      <c r="J10" s="92" t="s">
        <v>5</v>
      </c>
      <c r="K10" s="93" t="str">
        <f t="shared" si="5"/>
        <v>TJ Stará Huť</v>
      </c>
      <c r="L10" s="98">
        <f>'Zápis 1. nasazený'!Y7</f>
        <v>8</v>
      </c>
      <c r="M10" s="92" t="s">
        <v>8</v>
      </c>
      <c r="N10" s="99">
        <f>'Zápis 4. nasazený'!Y7</f>
        <v>12</v>
      </c>
      <c r="O10" s="92" t="s">
        <v>9</v>
      </c>
      <c r="P10" s="98">
        <f>'Zápis 1. nasazený'!Y8</f>
        <v>4</v>
      </c>
      <c r="Q10" s="92" t="s">
        <v>8</v>
      </c>
      <c r="R10" s="99">
        <f>'Zápis 4. nasazený'!Y8</f>
        <v>6</v>
      </c>
      <c r="S10" s="92" t="s">
        <v>10</v>
      </c>
      <c r="T10" s="42" t="s">
        <v>168</v>
      </c>
    </row>
    <row r="11" spans="1:20" x14ac:dyDescent="0.3">
      <c r="E11" s="94">
        <v>3</v>
      </c>
      <c r="F11" s="94">
        <v>5</v>
      </c>
      <c r="G11" s="91">
        <f t="shared" si="2"/>
        <v>9</v>
      </c>
      <c r="H11" s="95">
        <f t="shared" si="3"/>
        <v>0.55555555555555558</v>
      </c>
      <c r="I11" s="43" t="str">
        <f t="shared" si="4"/>
        <v>SK Studénka</v>
      </c>
      <c r="J11" s="92" t="s">
        <v>5</v>
      </c>
      <c r="K11" s="93" t="str">
        <f t="shared" si="5"/>
        <v>TJ Sokol Nezvěstice</v>
      </c>
      <c r="L11" s="98">
        <f>'Zápis 3. nasazený'!Y7</f>
        <v>10</v>
      </c>
      <c r="M11" s="92" t="s">
        <v>8</v>
      </c>
      <c r="N11" s="99">
        <f>'Zápis 5. nasazený'!Y7</f>
        <v>13</v>
      </c>
      <c r="O11" s="92" t="s">
        <v>9</v>
      </c>
      <c r="P11" s="98">
        <f>'Zápis 3. nasazený'!Y8</f>
        <v>6</v>
      </c>
      <c r="Q11" s="92" t="s">
        <v>8</v>
      </c>
      <c r="R11" s="99">
        <f>'Zápis 5. nasazený'!Y8</f>
        <v>8</v>
      </c>
      <c r="S11" s="92" t="s">
        <v>10</v>
      </c>
      <c r="T11" s="42" t="s">
        <v>168</v>
      </c>
    </row>
    <row r="12" spans="1:20" x14ac:dyDescent="0.3">
      <c r="A12" s="170" t="s">
        <v>14</v>
      </c>
      <c r="B12" s="171"/>
      <c r="C12" s="171"/>
      <c r="D12" s="172"/>
      <c r="E12" s="94">
        <v>4</v>
      </c>
      <c r="F12" s="94">
        <v>6</v>
      </c>
      <c r="G12" s="91">
        <f t="shared" si="2"/>
        <v>10</v>
      </c>
      <c r="H12" s="95">
        <f t="shared" si="3"/>
        <v>0.58333333333333337</v>
      </c>
      <c r="I12" s="43" t="str">
        <f t="shared" si="4"/>
        <v>TJ Stará Huť</v>
      </c>
      <c r="J12" s="92" t="s">
        <v>5</v>
      </c>
      <c r="K12" s="93" t="str">
        <f t="shared" si="5"/>
        <v>TJ Sokol Vracov</v>
      </c>
      <c r="L12" s="98">
        <f>'Zápis 4. nasazený'!AE7</f>
        <v>8</v>
      </c>
      <c r="M12" s="92" t="s">
        <v>8</v>
      </c>
      <c r="N12" s="99">
        <f>'Zápis 6. nasazený'!AE7</f>
        <v>6</v>
      </c>
      <c r="O12" s="92" t="s">
        <v>9</v>
      </c>
      <c r="P12" s="98">
        <f>'Zápis 4. nasazený'!AE8</f>
        <v>4</v>
      </c>
      <c r="Q12" s="92" t="s">
        <v>8</v>
      </c>
      <c r="R12" s="99">
        <f>'Zápis 6. nasazený'!AE8</f>
        <v>3</v>
      </c>
      <c r="S12" s="92" t="s">
        <v>10</v>
      </c>
      <c r="T12" s="42" t="s">
        <v>252</v>
      </c>
    </row>
    <row r="13" spans="1:20" x14ac:dyDescent="0.3">
      <c r="A13" s="92">
        <v>1</v>
      </c>
      <c r="B13" s="179" t="s">
        <v>168</v>
      </c>
      <c r="C13" s="180"/>
      <c r="D13" s="181"/>
      <c r="E13" s="94">
        <v>2</v>
      </c>
      <c r="F13" s="94">
        <v>5</v>
      </c>
      <c r="G13" s="91">
        <f t="shared" si="2"/>
        <v>11</v>
      </c>
      <c r="H13" s="95">
        <f t="shared" si="3"/>
        <v>0.61111111111111116</v>
      </c>
      <c r="I13" s="43" t="str">
        <f t="shared" si="4"/>
        <v>Sokol Svinov</v>
      </c>
      <c r="J13" s="92" t="s">
        <v>5</v>
      </c>
      <c r="K13" s="93" t="str">
        <f t="shared" si="5"/>
        <v>TJ Sokol Nezvěstice</v>
      </c>
      <c r="L13" s="98">
        <f>'Zápis 2. nasazený'!AE7</f>
        <v>3</v>
      </c>
      <c r="M13" s="92" t="s">
        <v>8</v>
      </c>
      <c r="N13" s="99">
        <f>'Zápis 5. nasazený'!AE7</f>
        <v>11</v>
      </c>
      <c r="O13" s="92" t="s">
        <v>9</v>
      </c>
      <c r="P13" s="98">
        <f>'Zápis 2. nasazený'!AE8</f>
        <v>3</v>
      </c>
      <c r="Q13" s="92" t="s">
        <v>8</v>
      </c>
      <c r="R13" s="99">
        <f>'Zápis 5. nasazený'!AE8</f>
        <v>4</v>
      </c>
      <c r="S13" s="92" t="s">
        <v>10</v>
      </c>
      <c r="T13" s="42" t="s">
        <v>168</v>
      </c>
    </row>
    <row r="14" spans="1:20" x14ac:dyDescent="0.3">
      <c r="A14" s="92">
        <v>2</v>
      </c>
      <c r="B14" s="176" t="s">
        <v>252</v>
      </c>
      <c r="C14" s="177"/>
      <c r="D14" s="178"/>
      <c r="E14" s="94">
        <v>1</v>
      </c>
      <c r="F14" s="94">
        <v>3</v>
      </c>
      <c r="G14" s="91">
        <f t="shared" si="2"/>
        <v>12</v>
      </c>
      <c r="H14" s="95">
        <f t="shared" si="3"/>
        <v>0.63888888888888895</v>
      </c>
      <c r="I14" s="43" t="str">
        <f t="shared" si="4"/>
        <v>TJ Sokol Kyšice</v>
      </c>
      <c r="J14" s="92" t="s">
        <v>5</v>
      </c>
      <c r="K14" s="93" t="str">
        <f t="shared" si="5"/>
        <v>SK Studénka</v>
      </c>
      <c r="L14" s="98">
        <f>'Zápis 1. nasazený'!AE7</f>
        <v>13</v>
      </c>
      <c r="M14" s="92" t="s">
        <v>8</v>
      </c>
      <c r="N14" s="99">
        <f>'Zápis 3. nasazený'!AE7</f>
        <v>8</v>
      </c>
      <c r="O14" s="92" t="s">
        <v>9</v>
      </c>
      <c r="P14" s="98">
        <f>'Zápis 1. nasazený'!AE8</f>
        <v>7</v>
      </c>
      <c r="Q14" s="92" t="s">
        <v>8</v>
      </c>
      <c r="R14" s="99">
        <f>'Zápis 3. nasazený'!AE8</f>
        <v>6</v>
      </c>
      <c r="S14" s="92" t="s">
        <v>10</v>
      </c>
      <c r="T14" s="42" t="s">
        <v>252</v>
      </c>
    </row>
    <row r="15" spans="1:20" x14ac:dyDescent="0.3">
      <c r="A15" s="92">
        <v>3</v>
      </c>
      <c r="B15" s="176"/>
      <c r="C15" s="177"/>
      <c r="D15" s="178"/>
      <c r="E15" s="94">
        <v>5</v>
      </c>
      <c r="F15" s="94">
        <v>6</v>
      </c>
      <c r="G15" s="91">
        <f t="shared" si="2"/>
        <v>13</v>
      </c>
      <c r="H15" s="95">
        <f t="shared" si="3"/>
        <v>0.66666666666666674</v>
      </c>
      <c r="I15" s="43" t="str">
        <f t="shared" si="4"/>
        <v>TJ Sokol Nezvěstice</v>
      </c>
      <c r="J15" s="92" t="s">
        <v>5</v>
      </c>
      <c r="K15" s="93" t="str">
        <f t="shared" si="5"/>
        <v>TJ Sokol Vracov</v>
      </c>
      <c r="L15" s="98">
        <f>'Zápis 5. nasazený'!AK7</f>
        <v>16</v>
      </c>
      <c r="M15" s="92" t="s">
        <v>8</v>
      </c>
      <c r="N15" s="99">
        <f>'Zápis 6. nasazený'!AK7</f>
        <v>6</v>
      </c>
      <c r="O15" s="92" t="s">
        <v>9</v>
      </c>
      <c r="P15" s="98">
        <f>'Zápis 5. nasazený'!AK8</f>
        <v>9</v>
      </c>
      <c r="Q15" s="92" t="s">
        <v>8</v>
      </c>
      <c r="R15" s="99">
        <f>'Zápis 6. nasazený'!AK8</f>
        <v>4</v>
      </c>
      <c r="S15" s="92" t="s">
        <v>10</v>
      </c>
      <c r="T15" s="42" t="s">
        <v>168</v>
      </c>
    </row>
    <row r="16" spans="1:20" x14ac:dyDescent="0.3">
      <c r="A16" s="92">
        <v>4</v>
      </c>
      <c r="B16" s="176"/>
      <c r="C16" s="177"/>
      <c r="D16" s="178"/>
      <c r="E16" s="94">
        <v>3</v>
      </c>
      <c r="F16" s="94">
        <v>4</v>
      </c>
      <c r="G16" s="91">
        <f t="shared" si="2"/>
        <v>14</v>
      </c>
      <c r="H16" s="95">
        <f t="shared" si="3"/>
        <v>0.69444444444444453</v>
      </c>
      <c r="I16" s="43" t="str">
        <f t="shared" si="4"/>
        <v>SK Studénka</v>
      </c>
      <c r="J16" s="92" t="s">
        <v>5</v>
      </c>
      <c r="K16" s="93" t="str">
        <f t="shared" si="5"/>
        <v>TJ Stará Huť</v>
      </c>
      <c r="L16" s="98">
        <f>'Zápis 3. nasazený'!AK7</f>
        <v>4</v>
      </c>
      <c r="M16" s="92" t="s">
        <v>8</v>
      </c>
      <c r="N16" s="99">
        <f>'Zápis 4. nasazený'!AK7</f>
        <v>8</v>
      </c>
      <c r="O16" s="92" t="s">
        <v>9</v>
      </c>
      <c r="P16" s="98">
        <f>'Zápis 3. nasazený'!AK8</f>
        <v>0</v>
      </c>
      <c r="Q16" s="92" t="s">
        <v>8</v>
      </c>
      <c r="R16" s="99">
        <f>'Zápis 4. nasazený'!AK8</f>
        <v>5</v>
      </c>
      <c r="S16" s="92" t="s">
        <v>10</v>
      </c>
      <c r="T16" s="42" t="s">
        <v>252</v>
      </c>
    </row>
    <row r="17" spans="1:20" x14ac:dyDescent="0.3">
      <c r="B17" s="101"/>
      <c r="C17" s="102"/>
      <c r="D17" s="100"/>
      <c r="E17" s="94">
        <v>1</v>
      </c>
      <c r="F17" s="94">
        <v>2</v>
      </c>
      <c r="G17" s="91">
        <f t="shared" si="2"/>
        <v>15</v>
      </c>
      <c r="H17" s="95">
        <f t="shared" si="3"/>
        <v>0.72222222222222232</v>
      </c>
      <c r="I17" s="43" t="str">
        <f t="shared" si="4"/>
        <v>TJ Sokol Kyšice</v>
      </c>
      <c r="J17" s="92" t="s">
        <v>5</v>
      </c>
      <c r="K17" s="93" t="str">
        <f t="shared" si="5"/>
        <v>Sokol Svinov</v>
      </c>
      <c r="L17" s="98">
        <f>'Zápis 1. nasazený'!AK7</f>
        <v>12</v>
      </c>
      <c r="M17" s="92" t="s">
        <v>8</v>
      </c>
      <c r="N17" s="99">
        <f>'Zápis 2. nasazený'!AK7</f>
        <v>2</v>
      </c>
      <c r="O17" s="92" t="s">
        <v>9</v>
      </c>
      <c r="P17" s="98">
        <f>'Zápis 1. nasazený'!AK8</f>
        <v>6</v>
      </c>
      <c r="Q17" s="92" t="s">
        <v>8</v>
      </c>
      <c r="R17" s="99">
        <f>'Zápis 2. nasazený'!AK8</f>
        <v>2</v>
      </c>
      <c r="S17" s="92" t="s">
        <v>10</v>
      </c>
      <c r="T17" s="42" t="s">
        <v>252</v>
      </c>
    </row>
    <row r="18" spans="1:20" ht="18" x14ac:dyDescent="0.3">
      <c r="A18" s="170" t="s">
        <v>1</v>
      </c>
      <c r="B18" s="171"/>
      <c r="C18" s="171"/>
      <c r="D18" s="172"/>
      <c r="H18" s="121">
        <v>0.73958333333333337</v>
      </c>
      <c r="I18" s="163" t="s">
        <v>80</v>
      </c>
      <c r="J18" s="164"/>
      <c r="K18" s="165"/>
      <c r="L18" s="104"/>
      <c r="N18" s="101"/>
      <c r="P18" s="104"/>
      <c r="R18" s="101"/>
      <c r="T18" s="100"/>
    </row>
    <row r="19" spans="1:20" x14ac:dyDescent="0.3">
      <c r="A19" s="119">
        <v>2</v>
      </c>
      <c r="B19" s="93" t="s">
        <v>15</v>
      </c>
      <c r="C19" s="118">
        <v>1.1805555555555555E-2</v>
      </c>
      <c r="D19" s="92" t="s">
        <v>16</v>
      </c>
    </row>
    <row r="20" spans="1:20" x14ac:dyDescent="0.3">
      <c r="A20" s="100"/>
      <c r="B20" s="101"/>
      <c r="C20" s="102"/>
    </row>
    <row r="21" spans="1:20" x14ac:dyDescent="0.3">
      <c r="A21" s="170" t="s">
        <v>69</v>
      </c>
      <c r="B21" s="171"/>
      <c r="C21" s="171"/>
      <c r="D21" s="172"/>
    </row>
    <row r="22" spans="1:20" x14ac:dyDescent="0.3">
      <c r="A22" s="182">
        <v>0.33333333333333331</v>
      </c>
      <c r="B22" s="183"/>
      <c r="C22" s="183"/>
      <c r="D22" s="184"/>
    </row>
    <row r="23" spans="1:20" x14ac:dyDescent="0.3">
      <c r="A23" s="170" t="s">
        <v>70</v>
      </c>
      <c r="B23" s="171"/>
      <c r="C23" s="171"/>
      <c r="D23" s="172"/>
    </row>
    <row r="24" spans="1:20" x14ac:dyDescent="0.3">
      <c r="A24" s="182">
        <v>2.0833333333333333E-3</v>
      </c>
      <c r="B24" s="183"/>
      <c r="C24" s="183"/>
      <c r="D24" s="184"/>
    </row>
    <row r="25" spans="1:20" x14ac:dyDescent="0.3">
      <c r="A25" s="170" t="s">
        <v>71</v>
      </c>
      <c r="B25" s="171"/>
      <c r="C25" s="171"/>
      <c r="D25" s="172"/>
    </row>
    <row r="26" spans="1:20" x14ac:dyDescent="0.3">
      <c r="A26" s="182">
        <v>2.0833333333333333E-3</v>
      </c>
      <c r="B26" s="183"/>
      <c r="C26" s="183"/>
      <c r="D26" s="184"/>
    </row>
    <row r="27" spans="1:20" x14ac:dyDescent="0.3">
      <c r="A27" s="170" t="s">
        <v>72</v>
      </c>
      <c r="B27" s="171"/>
      <c r="C27" s="171"/>
      <c r="D27" s="172"/>
    </row>
    <row r="28" spans="1:20" x14ac:dyDescent="0.3">
      <c r="A28" s="182">
        <v>1.0416666666666666E-2</v>
      </c>
      <c r="B28" s="183"/>
      <c r="C28" s="183"/>
      <c r="D28" s="184"/>
    </row>
  </sheetData>
  <sheetProtection sheet="1" selectLockedCells="1"/>
  <mergeCells count="28">
    <mergeCell ref="B6:D6"/>
    <mergeCell ref="B7:D7"/>
    <mergeCell ref="B8:D8"/>
    <mergeCell ref="A26:D26"/>
    <mergeCell ref="A27:D27"/>
    <mergeCell ref="B16:D16"/>
    <mergeCell ref="A28:D28"/>
    <mergeCell ref="A21:D21"/>
    <mergeCell ref="A22:D22"/>
    <mergeCell ref="A23:D23"/>
    <mergeCell ref="A24:D24"/>
    <mergeCell ref="A25:D25"/>
    <mergeCell ref="I18:K18"/>
    <mergeCell ref="B2:D2"/>
    <mergeCell ref="L2:N2"/>
    <mergeCell ref="O2:S2"/>
    <mergeCell ref="A1:D1"/>
    <mergeCell ref="A18:D18"/>
    <mergeCell ref="B5:D5"/>
    <mergeCell ref="B9:D9"/>
    <mergeCell ref="B15:D15"/>
    <mergeCell ref="B14:D14"/>
    <mergeCell ref="B3:D3"/>
    <mergeCell ref="B4:D4"/>
    <mergeCell ref="A12:D12"/>
    <mergeCell ref="B13:D13"/>
    <mergeCell ref="E1:F1"/>
    <mergeCell ref="G1:T1"/>
  </mergeCells>
  <conditionalFormatting sqref="I18:K18">
    <cfRule type="cellIs" dxfId="2" priority="1" operator="equal">
      <formula>0</formula>
    </cfRule>
  </conditionalFormatting>
  <dataValidations count="1">
    <dataValidation type="list" allowBlank="1" showInputMessage="1" showErrorMessage="1" sqref="T3:T17" xr:uid="{00000000-0002-0000-0000-000000000000}">
      <formula1>$B$13:$B$16</formula1>
    </dataValidation>
  </dataValidation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U71"/>
  <sheetViews>
    <sheetView zoomScale="110" zoomScaleNormal="110" workbookViewId="0">
      <selection activeCell="AJ18" sqref="AJ18:AL18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>SK Studénka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TJ Sokol Kyšice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Sokol Svinov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TJ Stará Huť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TJ Sokol Nezvěstice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>
        <f>Rozpis!G3</f>
        <v>1</v>
      </c>
      <c r="M5" s="245"/>
      <c r="N5" s="245"/>
      <c r="O5" s="245"/>
      <c r="P5" s="245"/>
      <c r="Q5" s="250"/>
      <c r="R5" s="309">
        <f>Rozpis!G6</f>
        <v>4</v>
      </c>
      <c r="S5" s="245"/>
      <c r="T5" s="245"/>
      <c r="U5" s="245"/>
      <c r="V5" s="245"/>
      <c r="W5" s="250"/>
      <c r="X5" s="309">
        <f>Rozpis!G9</f>
        <v>7</v>
      </c>
      <c r="Y5" s="245"/>
      <c r="Z5" s="245"/>
      <c r="AA5" s="245"/>
      <c r="AB5" s="245"/>
      <c r="AC5" s="250"/>
      <c r="AD5" s="245">
        <f>Rozpis!G12</f>
        <v>10</v>
      </c>
      <c r="AE5" s="245"/>
      <c r="AF5" s="245"/>
      <c r="AG5" s="245"/>
      <c r="AH5" s="245"/>
      <c r="AI5" s="250"/>
      <c r="AJ5" s="245">
        <f>Rozpis!G15</f>
        <v>13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IF(Rozpis!B7="","",Rozpis!B7)</f>
        <v>TJ Sokol Vracov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0.33333333333333331</v>
      </c>
      <c r="M6" s="245"/>
      <c r="N6" s="245"/>
      <c r="O6" s="245"/>
      <c r="P6" s="245"/>
      <c r="Q6" s="250"/>
      <c r="R6" s="303">
        <f>IF(R$5="","",VLOOKUP(R$5,Rozpis!$G:$T,2,0))</f>
        <v>0.41666666666666663</v>
      </c>
      <c r="S6" s="245"/>
      <c r="T6" s="245"/>
      <c r="U6" s="245"/>
      <c r="V6" s="245"/>
      <c r="W6" s="250"/>
      <c r="X6" s="303">
        <f>IF(X$5="","",VLOOKUP(X$5,Rozpis!$G:$T,2,0))</f>
        <v>0.5</v>
      </c>
      <c r="Y6" s="245"/>
      <c r="Z6" s="245"/>
      <c r="AA6" s="245"/>
      <c r="AB6" s="245"/>
      <c r="AC6" s="250"/>
      <c r="AD6" s="303">
        <f>IF(AD$5="","",VLOOKUP(AD$5,Rozpis!$G:$T,2,0))</f>
        <v>0.58333333333333337</v>
      </c>
      <c r="AE6" s="245"/>
      <c r="AF6" s="245"/>
      <c r="AG6" s="245"/>
      <c r="AH6" s="245"/>
      <c r="AI6" s="250"/>
      <c r="AJ6" s="303">
        <f>IF(AJ$5="","",VLOOKUP(AJ$5,Rozpis!$G:$T,2,0))</f>
        <v>0.66666666666666674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9</v>
      </c>
      <c r="N7" s="245" t="s">
        <v>8</v>
      </c>
      <c r="O7" s="245"/>
      <c r="P7" s="7">
        <f>'Zápis 3. nasazený'!M7</f>
        <v>8</v>
      </c>
      <c r="Q7" s="8"/>
      <c r="R7" s="6"/>
      <c r="S7" s="6">
        <f>IF(COUNTA(R10:T24)=0,"",SUM(R10:T24))</f>
        <v>13</v>
      </c>
      <c r="T7" s="245" t="s">
        <v>8</v>
      </c>
      <c r="U7" s="245"/>
      <c r="V7" s="7">
        <f>'Zápis 1. nasazený'!S7</f>
        <v>13</v>
      </c>
      <c r="W7" s="8"/>
      <c r="X7" s="6"/>
      <c r="Y7" s="6">
        <f>IF(COUNTA(X10:Z24)=0,"",SUM(X10:Z24))</f>
        <v>17</v>
      </c>
      <c r="Z7" s="245" t="s">
        <v>8</v>
      </c>
      <c r="AA7" s="245"/>
      <c r="AB7" s="7">
        <f>'Zápis 2. nasazený'!Y7</f>
        <v>10</v>
      </c>
      <c r="AC7" s="8"/>
      <c r="AD7" s="9"/>
      <c r="AE7" s="6">
        <f>IF(COUNTA(AD10:AF24)=0,"",SUM(AD10:AF24))</f>
        <v>6</v>
      </c>
      <c r="AF7" s="293" t="s">
        <v>8</v>
      </c>
      <c r="AG7" s="293"/>
      <c r="AH7" s="106">
        <f>'Zápis 4. nasazený'!AE7</f>
        <v>8</v>
      </c>
      <c r="AI7" s="10"/>
      <c r="AJ7" s="9"/>
      <c r="AK7" s="6">
        <f>IF(COUNTA(AJ10:AL24)=0,"",SUM(AJ10:AL24))</f>
        <v>6</v>
      </c>
      <c r="AL7" s="293" t="s">
        <v>8</v>
      </c>
      <c r="AM7" s="293"/>
      <c r="AN7" s="106">
        <f>'Zápis 5. nasazený'!AK7</f>
        <v>16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4</v>
      </c>
      <c r="N8" s="297" t="s">
        <v>8</v>
      </c>
      <c r="O8" s="297"/>
      <c r="P8" s="13">
        <f>'Zápis 3. nasazený'!M8</f>
        <v>4</v>
      </c>
      <c r="Q8" s="14" t="s">
        <v>10</v>
      </c>
      <c r="R8" s="12" t="s">
        <v>9</v>
      </c>
      <c r="S8" s="33">
        <v>6</v>
      </c>
      <c r="T8" s="297" t="s">
        <v>8</v>
      </c>
      <c r="U8" s="297"/>
      <c r="V8" s="13">
        <f>'Zápis 1. nasazený'!S8</f>
        <v>6</v>
      </c>
      <c r="W8" s="14" t="s">
        <v>10</v>
      </c>
      <c r="X8" s="12" t="s">
        <v>9</v>
      </c>
      <c r="Y8" s="33">
        <v>9</v>
      </c>
      <c r="Z8" s="297" t="s">
        <v>8</v>
      </c>
      <c r="AA8" s="297"/>
      <c r="AB8" s="13">
        <f>'Zápis 2. nasazený'!Y8</f>
        <v>7</v>
      </c>
      <c r="AC8" s="14" t="s">
        <v>10</v>
      </c>
      <c r="AD8" s="15" t="s">
        <v>9</v>
      </c>
      <c r="AE8" s="111">
        <v>3</v>
      </c>
      <c r="AF8" s="310" t="s">
        <v>8</v>
      </c>
      <c r="AG8" s="310"/>
      <c r="AH8" s="105">
        <f>'Zápis 4. nasazený'!AE8</f>
        <v>4</v>
      </c>
      <c r="AI8" s="16" t="s">
        <v>10</v>
      </c>
      <c r="AJ8" s="15" t="s">
        <v>9</v>
      </c>
      <c r="AK8" s="111">
        <v>4</v>
      </c>
      <c r="AL8" s="310" t="s">
        <v>8</v>
      </c>
      <c r="AM8" s="310"/>
      <c r="AN8" s="105">
        <f>'Zápis 5. nasazený'!AK8</f>
        <v>9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125">
        <v>1</v>
      </c>
      <c r="B10" s="123" t="s">
        <v>54</v>
      </c>
      <c r="C10" s="288">
        <v>8418</v>
      </c>
      <c r="D10" s="288"/>
      <c r="E10" s="289" t="s">
        <v>156</v>
      </c>
      <c r="F10" s="289"/>
      <c r="G10" s="289"/>
      <c r="H10" s="289"/>
      <c r="I10" s="289"/>
      <c r="J10" s="290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122"/>
      <c r="B11" s="126" t="s">
        <v>54</v>
      </c>
      <c r="C11" s="288"/>
      <c r="D11" s="288"/>
      <c r="E11" s="289"/>
      <c r="F11" s="289"/>
      <c r="G11" s="289"/>
      <c r="H11" s="289"/>
      <c r="I11" s="289"/>
      <c r="J11" s="290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122">
        <v>8</v>
      </c>
      <c r="B12" s="124"/>
      <c r="C12" s="288">
        <v>8241</v>
      </c>
      <c r="D12" s="288"/>
      <c r="E12" s="289" t="s">
        <v>157</v>
      </c>
      <c r="F12" s="289"/>
      <c r="G12" s="289"/>
      <c r="H12" s="289"/>
      <c r="I12" s="289"/>
      <c r="J12" s="290"/>
      <c r="K12" s="31"/>
      <c r="L12" s="284"/>
      <c r="M12" s="265"/>
      <c r="N12" s="265"/>
      <c r="O12" s="265"/>
      <c r="P12" s="265"/>
      <c r="Q12" s="283"/>
      <c r="R12" s="284"/>
      <c r="S12" s="265"/>
      <c r="T12" s="265"/>
      <c r="U12" s="265"/>
      <c r="V12" s="265"/>
      <c r="W12" s="283"/>
      <c r="X12" s="284"/>
      <c r="Y12" s="265"/>
      <c r="Z12" s="265"/>
      <c r="AA12" s="265"/>
      <c r="AB12" s="265"/>
      <c r="AC12" s="283"/>
      <c r="AD12" s="284"/>
      <c r="AE12" s="265"/>
      <c r="AF12" s="265"/>
      <c r="AG12" s="265"/>
      <c r="AH12" s="265"/>
      <c r="AI12" s="283"/>
      <c r="AJ12" s="284"/>
      <c r="AK12" s="265"/>
      <c r="AL12" s="265"/>
      <c r="AM12" s="265"/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122">
        <v>17</v>
      </c>
      <c r="B13" s="124"/>
      <c r="C13" s="288">
        <v>5683</v>
      </c>
      <c r="D13" s="288"/>
      <c r="E13" s="289" t="s">
        <v>158</v>
      </c>
      <c r="F13" s="289"/>
      <c r="G13" s="289"/>
      <c r="H13" s="289"/>
      <c r="I13" s="289"/>
      <c r="J13" s="290"/>
      <c r="K13" s="31"/>
      <c r="L13" s="284"/>
      <c r="M13" s="265"/>
      <c r="N13" s="265"/>
      <c r="O13" s="265" t="s">
        <v>191</v>
      </c>
      <c r="P13" s="265"/>
      <c r="Q13" s="283"/>
      <c r="R13" s="284"/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/>
      <c r="AE13" s="265"/>
      <c r="AF13" s="265"/>
      <c r="AG13" s="265"/>
      <c r="AH13" s="265"/>
      <c r="AI13" s="283"/>
      <c r="AJ13" s="284"/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122">
        <v>12</v>
      </c>
      <c r="B14" s="124"/>
      <c r="C14" s="288">
        <v>8244</v>
      </c>
      <c r="D14" s="288"/>
      <c r="E14" s="358" t="s">
        <v>233</v>
      </c>
      <c r="F14" s="289"/>
      <c r="G14" s="289"/>
      <c r="H14" s="289"/>
      <c r="I14" s="289"/>
      <c r="J14" s="290"/>
      <c r="K14" s="31"/>
      <c r="L14" s="284"/>
      <c r="M14" s="265"/>
      <c r="N14" s="265"/>
      <c r="O14" s="265"/>
      <c r="P14" s="265"/>
      <c r="Q14" s="283"/>
      <c r="R14" s="284"/>
      <c r="S14" s="265"/>
      <c r="T14" s="265"/>
      <c r="U14" s="265" t="s">
        <v>191</v>
      </c>
      <c r="V14" s="265"/>
      <c r="W14" s="283"/>
      <c r="X14" s="284"/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/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122">
        <v>14</v>
      </c>
      <c r="B15" s="124"/>
      <c r="C15" s="288">
        <v>6985</v>
      </c>
      <c r="D15" s="288"/>
      <c r="E15" s="289" t="s">
        <v>159</v>
      </c>
      <c r="F15" s="289"/>
      <c r="G15" s="289"/>
      <c r="H15" s="289"/>
      <c r="I15" s="289"/>
      <c r="J15" s="290"/>
      <c r="K15" s="31"/>
      <c r="L15" s="284"/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/>
      <c r="Y15" s="265"/>
      <c r="Z15" s="265"/>
      <c r="AA15" s="265"/>
      <c r="AB15" s="265"/>
      <c r="AC15" s="283"/>
      <c r="AD15" s="284"/>
      <c r="AE15" s="265"/>
      <c r="AF15" s="265"/>
      <c r="AG15" s="265"/>
      <c r="AH15" s="265"/>
      <c r="AI15" s="283"/>
      <c r="AJ15" s="284"/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122">
        <v>16</v>
      </c>
      <c r="B16" s="124" t="s">
        <v>90</v>
      </c>
      <c r="C16" s="288">
        <v>4763</v>
      </c>
      <c r="D16" s="288"/>
      <c r="E16" s="289" t="s">
        <v>160</v>
      </c>
      <c r="F16" s="289"/>
      <c r="G16" s="289"/>
      <c r="H16" s="289"/>
      <c r="I16" s="289"/>
      <c r="J16" s="290"/>
      <c r="K16" s="31"/>
      <c r="L16" s="284">
        <v>7</v>
      </c>
      <c r="M16" s="265"/>
      <c r="N16" s="265"/>
      <c r="O16" s="265"/>
      <c r="P16" s="265"/>
      <c r="Q16" s="283"/>
      <c r="R16" s="284">
        <v>5</v>
      </c>
      <c r="S16" s="265"/>
      <c r="T16" s="265"/>
      <c r="U16" s="265" t="s">
        <v>191</v>
      </c>
      <c r="V16" s="265"/>
      <c r="W16" s="283"/>
      <c r="X16" s="284">
        <v>11</v>
      </c>
      <c r="Y16" s="265"/>
      <c r="Z16" s="265"/>
      <c r="AA16" s="265"/>
      <c r="AB16" s="265"/>
      <c r="AC16" s="283"/>
      <c r="AD16" s="284">
        <v>3</v>
      </c>
      <c r="AE16" s="265"/>
      <c r="AF16" s="265"/>
      <c r="AG16" s="265"/>
      <c r="AH16" s="265"/>
      <c r="AI16" s="283"/>
      <c r="AJ16" s="284">
        <v>4</v>
      </c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122">
        <v>5</v>
      </c>
      <c r="B17" s="124"/>
      <c r="C17" s="288">
        <v>4755</v>
      </c>
      <c r="D17" s="288"/>
      <c r="E17" s="289" t="s">
        <v>161</v>
      </c>
      <c r="F17" s="289"/>
      <c r="G17" s="289"/>
      <c r="H17" s="289"/>
      <c r="I17" s="289"/>
      <c r="J17" s="290"/>
      <c r="K17" s="31"/>
      <c r="L17" s="284"/>
      <c r="M17" s="265"/>
      <c r="N17" s="265"/>
      <c r="O17" s="265"/>
      <c r="P17" s="265"/>
      <c r="Q17" s="283"/>
      <c r="R17" s="284">
        <v>1</v>
      </c>
      <c r="S17" s="265"/>
      <c r="T17" s="265"/>
      <c r="U17" s="265"/>
      <c r="V17" s="265"/>
      <c r="W17" s="283"/>
      <c r="X17" s="284"/>
      <c r="Y17" s="265"/>
      <c r="Z17" s="265"/>
      <c r="AA17" s="265"/>
      <c r="AB17" s="265"/>
      <c r="AC17" s="283"/>
      <c r="AD17" s="284"/>
      <c r="AE17" s="265"/>
      <c r="AF17" s="265"/>
      <c r="AG17" s="265"/>
      <c r="AH17" s="265"/>
      <c r="AI17" s="283"/>
      <c r="AJ17" s="284">
        <v>2</v>
      </c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122">
        <v>25</v>
      </c>
      <c r="B18" s="124"/>
      <c r="C18" s="288">
        <v>4724</v>
      </c>
      <c r="D18" s="288"/>
      <c r="E18" s="289" t="s">
        <v>162</v>
      </c>
      <c r="F18" s="289"/>
      <c r="G18" s="289"/>
      <c r="H18" s="289"/>
      <c r="I18" s="289"/>
      <c r="J18" s="290"/>
      <c r="K18" s="31"/>
      <c r="L18" s="284">
        <v>2</v>
      </c>
      <c r="M18" s="265"/>
      <c r="N18" s="265"/>
      <c r="O18" s="265"/>
      <c r="P18" s="265"/>
      <c r="Q18" s="283"/>
      <c r="R18" s="284">
        <v>2</v>
      </c>
      <c r="S18" s="265"/>
      <c r="T18" s="265"/>
      <c r="U18" s="265"/>
      <c r="V18" s="265"/>
      <c r="W18" s="283"/>
      <c r="X18" s="284">
        <v>1</v>
      </c>
      <c r="Y18" s="265"/>
      <c r="Z18" s="265"/>
      <c r="AA18" s="265"/>
      <c r="AB18" s="265"/>
      <c r="AC18" s="283"/>
      <c r="AD18" s="284"/>
      <c r="AE18" s="265"/>
      <c r="AF18" s="265"/>
      <c r="AG18" s="265"/>
      <c r="AH18" s="265"/>
      <c r="AI18" s="283"/>
      <c r="AJ18" s="284"/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122">
        <v>23</v>
      </c>
      <c r="B19" s="124"/>
      <c r="C19" s="288">
        <v>7720</v>
      </c>
      <c r="D19" s="288"/>
      <c r="E19" s="289" t="s">
        <v>163</v>
      </c>
      <c r="F19" s="289"/>
      <c r="G19" s="289"/>
      <c r="H19" s="289"/>
      <c r="I19" s="289"/>
      <c r="J19" s="290"/>
      <c r="K19" s="31"/>
      <c r="L19" s="284"/>
      <c r="M19" s="265"/>
      <c r="N19" s="265"/>
      <c r="O19" s="265"/>
      <c r="P19" s="265"/>
      <c r="Q19" s="283"/>
      <c r="R19" s="284">
        <v>5</v>
      </c>
      <c r="S19" s="265"/>
      <c r="T19" s="265"/>
      <c r="U19" s="265"/>
      <c r="V19" s="265"/>
      <c r="W19" s="283"/>
      <c r="X19" s="284">
        <v>5</v>
      </c>
      <c r="Y19" s="265"/>
      <c r="Z19" s="265"/>
      <c r="AA19" s="265"/>
      <c r="AB19" s="265"/>
      <c r="AC19" s="283"/>
      <c r="AD19" s="284">
        <v>2</v>
      </c>
      <c r="AE19" s="265"/>
      <c r="AF19" s="265"/>
      <c r="AG19" s="265"/>
      <c r="AH19" s="265"/>
      <c r="AI19" s="283"/>
      <c r="AJ19" s="284"/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122">
        <v>26</v>
      </c>
      <c r="B20" s="124"/>
      <c r="C20" s="288">
        <v>9436</v>
      </c>
      <c r="D20" s="288"/>
      <c r="E20" s="289" t="s">
        <v>164</v>
      </c>
      <c r="F20" s="289"/>
      <c r="G20" s="289"/>
      <c r="H20" s="289"/>
      <c r="I20" s="289"/>
      <c r="J20" s="290"/>
      <c r="K20" s="31"/>
      <c r="L20" s="284"/>
      <c r="M20" s="265"/>
      <c r="N20" s="265"/>
      <c r="O20" s="265"/>
      <c r="P20" s="265"/>
      <c r="Q20" s="283"/>
      <c r="R20" s="284"/>
      <c r="S20" s="265"/>
      <c r="T20" s="265"/>
      <c r="U20" s="265"/>
      <c r="V20" s="265"/>
      <c r="W20" s="283"/>
      <c r="X20" s="284"/>
      <c r="Y20" s="265"/>
      <c r="Z20" s="265"/>
      <c r="AA20" s="265"/>
      <c r="AB20" s="265"/>
      <c r="AC20" s="283"/>
      <c r="AD20" s="284">
        <v>1</v>
      </c>
      <c r="AE20" s="265"/>
      <c r="AF20" s="265"/>
      <c r="AG20" s="265"/>
      <c r="AH20" s="265"/>
      <c r="AI20" s="283"/>
      <c r="AJ20" s="284"/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29"/>
      <c r="B21" s="107"/>
      <c r="C21" s="332"/>
      <c r="D21" s="333"/>
      <c r="E21" s="286"/>
      <c r="F21" s="286"/>
      <c r="G21" s="286"/>
      <c r="H21" s="286"/>
      <c r="I21" s="286"/>
      <c r="J21" s="287"/>
      <c r="K21" s="31"/>
      <c r="L21" s="284"/>
      <c r="M21" s="265"/>
      <c r="N21" s="265"/>
      <c r="O21" s="265"/>
      <c r="P21" s="265"/>
      <c r="Q21" s="283"/>
      <c r="R21" s="284"/>
      <c r="S21" s="265"/>
      <c r="T21" s="265"/>
      <c r="U21" s="265"/>
      <c r="V21" s="265"/>
      <c r="W21" s="283"/>
      <c r="X21" s="284"/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/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29"/>
      <c r="B22" s="107"/>
      <c r="C22" s="332"/>
      <c r="D22" s="333"/>
      <c r="E22" s="286"/>
      <c r="F22" s="286"/>
      <c r="G22" s="286"/>
      <c r="H22" s="286"/>
      <c r="I22" s="286"/>
      <c r="J22" s="287"/>
      <c r="K22" s="31"/>
      <c r="L22" s="284"/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/>
      <c r="Y22" s="265"/>
      <c r="Z22" s="265"/>
      <c r="AA22" s="265"/>
      <c r="AB22" s="265"/>
      <c r="AC22" s="283"/>
      <c r="AD22" s="284"/>
      <c r="AE22" s="265"/>
      <c r="AF22" s="265"/>
      <c r="AG22" s="265"/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29"/>
      <c r="B23" s="107"/>
      <c r="C23" s="332"/>
      <c r="D23" s="333"/>
      <c r="E23" s="286"/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/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0"/>
      <c r="B24" s="108"/>
      <c r="C24" s="330"/>
      <c r="D24" s="331"/>
      <c r="E24" s="272"/>
      <c r="F24" s="272"/>
      <c r="G24" s="272"/>
      <c r="H24" s="272"/>
      <c r="I24" s="272"/>
      <c r="J24" s="273"/>
      <c r="K24" s="32"/>
      <c r="L24" s="274"/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/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4716</v>
      </c>
      <c r="D25" s="279"/>
      <c r="E25" s="280" t="s">
        <v>165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Maiwaelder, Ziegler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Maiwaelder, Ziegler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Gorpiel, Winkler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Gorpiel, Winkler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Maiwaelder, Ziegler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/>
      <c r="D26" s="265"/>
      <c r="E26" s="266"/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4711</v>
      </c>
      <c r="D27" s="258"/>
      <c r="E27" s="259" t="s">
        <v>166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28.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 t="s">
        <v>230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objects="1" scenarios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33:AN33"/>
    <mergeCell ref="A34:AU35"/>
    <mergeCell ref="A36:AU69"/>
    <mergeCell ref="AH70:AL70"/>
    <mergeCell ref="AM70:AT70"/>
    <mergeCell ref="AJ28:AO29"/>
    <mergeCell ref="AP28:AU29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U71"/>
  <sheetViews>
    <sheetView zoomScaleNormal="100" workbookViewId="0">
      <selection activeCell="E13" sqref="E13:J13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6.2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/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/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/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/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/>
      </c>
      <c r="AK2" s="311"/>
      <c r="AL2" s="311"/>
      <c r="AM2" s="311"/>
      <c r="AN2" s="311"/>
      <c r="AO2" s="312"/>
      <c r="AP2" s="311" t="str">
        <f>IF(AP$5="","",IF($D$6=VLOOKUP(AP$5,Rozpis!$G:$T,3,0),VLOOKUP(AP$5,Rozpis!$G:$T,5,0),VLOOKUP(AP$5,Rozpis!$G:$T,3,0)))</f>
        <v/>
      </c>
      <c r="AQ2" s="311"/>
      <c r="AR2" s="311"/>
      <c r="AS2" s="311"/>
      <c r="AT2" s="311"/>
      <c r="AU2" s="312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3"/>
      <c r="AQ3" s="313"/>
      <c r="AR3" s="313"/>
      <c r="AS3" s="313"/>
      <c r="AT3" s="313"/>
      <c r="AU3" s="314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3"/>
      <c r="AQ4" s="313"/>
      <c r="AR4" s="313"/>
      <c r="AS4" s="313"/>
      <c r="AT4" s="313"/>
      <c r="AU4" s="314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/>
      <c r="M5" s="245"/>
      <c r="N5" s="245"/>
      <c r="O5" s="245"/>
      <c r="P5" s="245"/>
      <c r="Q5" s="250"/>
      <c r="R5" s="245"/>
      <c r="S5" s="245"/>
      <c r="T5" s="245"/>
      <c r="U5" s="245"/>
      <c r="V5" s="245"/>
      <c r="W5" s="250"/>
      <c r="X5" s="245"/>
      <c r="Y5" s="245"/>
      <c r="Z5" s="245"/>
      <c r="AA5" s="245"/>
      <c r="AB5" s="245"/>
      <c r="AC5" s="250"/>
      <c r="AD5" s="245"/>
      <c r="AE5" s="245"/>
      <c r="AF5" s="245"/>
      <c r="AG5" s="245"/>
      <c r="AH5" s="245"/>
      <c r="AI5" s="250"/>
      <c r="AJ5" s="245"/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/>
      <c r="E6" s="301"/>
      <c r="F6" s="301"/>
      <c r="G6" s="301"/>
      <c r="H6" s="301"/>
      <c r="I6" s="301"/>
      <c r="J6" s="302"/>
      <c r="K6" s="5" t="s">
        <v>45</v>
      </c>
      <c r="L6" s="303" t="str">
        <f>IF(L$5="","",VLOOKUP(L$5,Rozpis!$G:$T,2,0))</f>
        <v/>
      </c>
      <c r="M6" s="245"/>
      <c r="N6" s="245"/>
      <c r="O6" s="245"/>
      <c r="P6" s="245"/>
      <c r="Q6" s="250"/>
      <c r="R6" s="303" t="str">
        <f>IF(R$5="","",VLOOKUP(R$5,Rozpis!$G:$T,2,0))</f>
        <v/>
      </c>
      <c r="S6" s="245"/>
      <c r="T6" s="245"/>
      <c r="U6" s="245"/>
      <c r="V6" s="245"/>
      <c r="W6" s="250"/>
      <c r="X6" s="303" t="str">
        <f>IF(X$5="","",VLOOKUP(X$5,Rozpis!$G:$T,2,0))</f>
        <v/>
      </c>
      <c r="Y6" s="245"/>
      <c r="Z6" s="245"/>
      <c r="AA6" s="245"/>
      <c r="AB6" s="245"/>
      <c r="AC6" s="250"/>
      <c r="AD6" s="303" t="str">
        <f>IF(AD$5="","",VLOOKUP(AD$5,Rozpis!$G:$T,2,0))</f>
        <v/>
      </c>
      <c r="AE6" s="245"/>
      <c r="AF6" s="245"/>
      <c r="AG6" s="245"/>
      <c r="AH6" s="245"/>
      <c r="AI6" s="250"/>
      <c r="AJ6" s="303" t="str">
        <f>IF(AJ$5="","",VLOOKUP(AJ$5,Rozpis!$G:$T,2,0))</f>
        <v/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/>
      <c r="N7" s="245" t="s">
        <v>8</v>
      </c>
      <c r="O7" s="245"/>
      <c r="P7" s="7"/>
      <c r="Q7" s="8"/>
      <c r="R7" s="6"/>
      <c r="S7" s="6"/>
      <c r="T7" s="245" t="s">
        <v>8</v>
      </c>
      <c r="U7" s="245"/>
      <c r="V7" s="7"/>
      <c r="W7" s="8"/>
      <c r="X7" s="6"/>
      <c r="Y7" s="6"/>
      <c r="Z7" s="245" t="s">
        <v>8</v>
      </c>
      <c r="AA7" s="245"/>
      <c r="AB7" s="7"/>
      <c r="AC7" s="8"/>
      <c r="AD7" s="9"/>
      <c r="AE7" s="9"/>
      <c r="AF7" s="293" t="s">
        <v>8</v>
      </c>
      <c r="AG7" s="293"/>
      <c r="AH7" s="9"/>
      <c r="AI7" s="10"/>
      <c r="AJ7" s="9"/>
      <c r="AK7" s="9"/>
      <c r="AL7" s="293" t="s">
        <v>8</v>
      </c>
      <c r="AM7" s="293"/>
      <c r="AN7" s="9"/>
      <c r="AO7" s="10"/>
      <c r="AP7" s="9"/>
      <c r="AQ7" s="9"/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12"/>
      <c r="N8" s="297" t="s">
        <v>8</v>
      </c>
      <c r="O8" s="297"/>
      <c r="P8" s="13"/>
      <c r="Q8" s="14" t="s">
        <v>10</v>
      </c>
      <c r="R8" s="12" t="s">
        <v>9</v>
      </c>
      <c r="S8" s="12"/>
      <c r="T8" s="297" t="s">
        <v>8</v>
      </c>
      <c r="U8" s="297"/>
      <c r="V8" s="13"/>
      <c r="W8" s="14" t="s">
        <v>10</v>
      </c>
      <c r="X8" s="12" t="s">
        <v>9</v>
      </c>
      <c r="Y8" s="12"/>
      <c r="Z8" s="297" t="s">
        <v>8</v>
      </c>
      <c r="AA8" s="297"/>
      <c r="AB8" s="13"/>
      <c r="AC8" s="14" t="s">
        <v>10</v>
      </c>
      <c r="AD8" s="15" t="s">
        <v>9</v>
      </c>
      <c r="AE8" s="15"/>
      <c r="AF8" s="310" t="s">
        <v>8</v>
      </c>
      <c r="AG8" s="310"/>
      <c r="AH8" s="15"/>
      <c r="AI8" s="16" t="s">
        <v>10</v>
      </c>
      <c r="AJ8" s="15" t="s">
        <v>9</v>
      </c>
      <c r="AK8" s="15"/>
      <c r="AL8" s="310" t="s">
        <v>8</v>
      </c>
      <c r="AM8" s="310"/>
      <c r="AN8" s="15"/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18"/>
      <c r="B10" s="19" t="s">
        <v>54</v>
      </c>
      <c r="C10" s="341"/>
      <c r="D10" s="341"/>
      <c r="E10" s="353"/>
      <c r="F10" s="353"/>
      <c r="G10" s="353"/>
      <c r="H10" s="353"/>
      <c r="I10" s="353"/>
      <c r="J10" s="354"/>
      <c r="K10" s="20"/>
      <c r="L10" s="351"/>
      <c r="M10" s="341"/>
      <c r="N10" s="341"/>
      <c r="O10" s="341"/>
      <c r="P10" s="341"/>
      <c r="Q10" s="350"/>
      <c r="R10" s="351"/>
      <c r="S10" s="341"/>
      <c r="T10" s="341"/>
      <c r="U10" s="341"/>
      <c r="V10" s="341"/>
      <c r="W10" s="350"/>
      <c r="X10" s="351"/>
      <c r="Y10" s="341"/>
      <c r="Z10" s="341"/>
      <c r="AA10" s="341"/>
      <c r="AB10" s="341"/>
      <c r="AC10" s="350"/>
      <c r="AD10" s="351"/>
      <c r="AE10" s="341"/>
      <c r="AF10" s="341"/>
      <c r="AG10" s="341"/>
      <c r="AH10" s="341"/>
      <c r="AI10" s="350"/>
      <c r="AJ10" s="351"/>
      <c r="AK10" s="341"/>
      <c r="AL10" s="341"/>
      <c r="AM10" s="341"/>
      <c r="AN10" s="341"/>
      <c r="AO10" s="350"/>
      <c r="AP10" s="351"/>
      <c r="AQ10" s="341"/>
      <c r="AR10" s="341"/>
      <c r="AS10" s="341"/>
      <c r="AT10" s="341"/>
      <c r="AU10" s="352"/>
    </row>
    <row r="11" spans="1:47" ht="19.649999999999999" customHeight="1" x14ac:dyDescent="0.3">
      <c r="A11" s="18"/>
      <c r="B11" s="19" t="s">
        <v>54</v>
      </c>
      <c r="C11" s="341"/>
      <c r="D11" s="341"/>
      <c r="E11" s="353"/>
      <c r="F11" s="353"/>
      <c r="G11" s="353"/>
      <c r="H11" s="353"/>
      <c r="I11" s="353"/>
      <c r="J11" s="354"/>
      <c r="K11" s="20"/>
      <c r="L11" s="351"/>
      <c r="M11" s="341"/>
      <c r="N11" s="341"/>
      <c r="O11" s="341"/>
      <c r="P11" s="341"/>
      <c r="Q11" s="350"/>
      <c r="R11" s="351"/>
      <c r="S11" s="341"/>
      <c r="T11" s="341"/>
      <c r="U11" s="341"/>
      <c r="V11" s="341"/>
      <c r="W11" s="350"/>
      <c r="X11" s="351"/>
      <c r="Y11" s="341"/>
      <c r="Z11" s="341"/>
      <c r="AA11" s="341"/>
      <c r="AB11" s="341"/>
      <c r="AC11" s="350"/>
      <c r="AD11" s="351"/>
      <c r="AE11" s="341"/>
      <c r="AF11" s="341"/>
      <c r="AG11" s="341"/>
      <c r="AH11" s="341"/>
      <c r="AI11" s="350"/>
      <c r="AJ11" s="351"/>
      <c r="AK11" s="341"/>
      <c r="AL11" s="341"/>
      <c r="AM11" s="341"/>
      <c r="AN11" s="341"/>
      <c r="AO11" s="350"/>
      <c r="AP11" s="351"/>
      <c r="AQ11" s="341"/>
      <c r="AR11" s="341"/>
      <c r="AS11" s="341"/>
      <c r="AT11" s="341"/>
      <c r="AU11" s="352"/>
    </row>
    <row r="12" spans="1:47" ht="19.649999999999999" customHeight="1" x14ac:dyDescent="0.3">
      <c r="A12" s="18"/>
      <c r="B12" s="21"/>
      <c r="C12" s="341"/>
      <c r="D12" s="341"/>
      <c r="E12" s="353"/>
      <c r="F12" s="353"/>
      <c r="G12" s="353"/>
      <c r="H12" s="353"/>
      <c r="I12" s="353"/>
      <c r="J12" s="354"/>
      <c r="K12" s="20"/>
      <c r="L12" s="351"/>
      <c r="M12" s="341"/>
      <c r="N12" s="341"/>
      <c r="O12" s="341"/>
      <c r="P12" s="341"/>
      <c r="Q12" s="350"/>
      <c r="R12" s="351"/>
      <c r="S12" s="341"/>
      <c r="T12" s="341"/>
      <c r="U12" s="341"/>
      <c r="V12" s="341"/>
      <c r="W12" s="350"/>
      <c r="X12" s="351"/>
      <c r="Y12" s="341"/>
      <c r="Z12" s="341"/>
      <c r="AA12" s="341"/>
      <c r="AB12" s="341"/>
      <c r="AC12" s="350"/>
      <c r="AD12" s="351"/>
      <c r="AE12" s="341"/>
      <c r="AF12" s="341"/>
      <c r="AG12" s="341"/>
      <c r="AH12" s="341"/>
      <c r="AI12" s="350"/>
      <c r="AJ12" s="351"/>
      <c r="AK12" s="341"/>
      <c r="AL12" s="341"/>
      <c r="AM12" s="341"/>
      <c r="AN12" s="341"/>
      <c r="AO12" s="350"/>
      <c r="AP12" s="351"/>
      <c r="AQ12" s="341"/>
      <c r="AR12" s="341"/>
      <c r="AS12" s="341"/>
      <c r="AT12" s="341"/>
      <c r="AU12" s="352"/>
    </row>
    <row r="13" spans="1:47" ht="19.649999999999999" customHeight="1" x14ac:dyDescent="0.3">
      <c r="A13" s="18"/>
      <c r="B13" s="21"/>
      <c r="C13" s="341"/>
      <c r="D13" s="341"/>
      <c r="E13" s="353"/>
      <c r="F13" s="353"/>
      <c r="G13" s="353"/>
      <c r="H13" s="353"/>
      <c r="I13" s="353"/>
      <c r="J13" s="354"/>
      <c r="K13" s="20"/>
      <c r="L13" s="351"/>
      <c r="M13" s="341"/>
      <c r="N13" s="341"/>
      <c r="O13" s="341"/>
      <c r="P13" s="341"/>
      <c r="Q13" s="350"/>
      <c r="R13" s="351"/>
      <c r="S13" s="341"/>
      <c r="T13" s="341"/>
      <c r="U13" s="341"/>
      <c r="V13" s="341"/>
      <c r="W13" s="350"/>
      <c r="X13" s="351"/>
      <c r="Y13" s="341"/>
      <c r="Z13" s="341"/>
      <c r="AA13" s="341"/>
      <c r="AB13" s="341"/>
      <c r="AC13" s="350"/>
      <c r="AD13" s="351"/>
      <c r="AE13" s="341"/>
      <c r="AF13" s="341"/>
      <c r="AG13" s="341"/>
      <c r="AH13" s="341"/>
      <c r="AI13" s="350"/>
      <c r="AJ13" s="351"/>
      <c r="AK13" s="341"/>
      <c r="AL13" s="341"/>
      <c r="AM13" s="341"/>
      <c r="AN13" s="341"/>
      <c r="AO13" s="350"/>
      <c r="AP13" s="351"/>
      <c r="AQ13" s="341"/>
      <c r="AR13" s="341"/>
      <c r="AS13" s="341"/>
      <c r="AT13" s="341"/>
      <c r="AU13" s="352"/>
    </row>
    <row r="14" spans="1:47" ht="19.649999999999999" customHeight="1" x14ac:dyDescent="0.3">
      <c r="A14" s="18"/>
      <c r="B14" s="21"/>
      <c r="C14" s="341"/>
      <c r="D14" s="341"/>
      <c r="E14" s="353"/>
      <c r="F14" s="353"/>
      <c r="G14" s="353"/>
      <c r="H14" s="353"/>
      <c r="I14" s="353"/>
      <c r="J14" s="354"/>
      <c r="K14" s="20"/>
      <c r="L14" s="351"/>
      <c r="M14" s="341"/>
      <c r="N14" s="341"/>
      <c r="O14" s="341"/>
      <c r="P14" s="341"/>
      <c r="Q14" s="350"/>
      <c r="R14" s="351"/>
      <c r="S14" s="341"/>
      <c r="T14" s="341"/>
      <c r="U14" s="341"/>
      <c r="V14" s="341"/>
      <c r="W14" s="350"/>
      <c r="X14" s="351"/>
      <c r="Y14" s="341"/>
      <c r="Z14" s="341"/>
      <c r="AA14" s="341"/>
      <c r="AB14" s="341"/>
      <c r="AC14" s="350"/>
      <c r="AD14" s="351"/>
      <c r="AE14" s="341"/>
      <c r="AF14" s="341"/>
      <c r="AG14" s="341"/>
      <c r="AH14" s="341"/>
      <c r="AI14" s="350"/>
      <c r="AJ14" s="351"/>
      <c r="AK14" s="341"/>
      <c r="AL14" s="341"/>
      <c r="AM14" s="341"/>
      <c r="AN14" s="341"/>
      <c r="AO14" s="350"/>
      <c r="AP14" s="351"/>
      <c r="AQ14" s="341"/>
      <c r="AR14" s="341"/>
      <c r="AS14" s="341"/>
      <c r="AT14" s="341"/>
      <c r="AU14" s="352"/>
    </row>
    <row r="15" spans="1:47" ht="19.649999999999999" customHeight="1" x14ac:dyDescent="0.3">
      <c r="A15" s="18"/>
      <c r="B15" s="21"/>
      <c r="C15" s="341"/>
      <c r="D15" s="341"/>
      <c r="E15" s="353"/>
      <c r="F15" s="353"/>
      <c r="G15" s="353"/>
      <c r="H15" s="353"/>
      <c r="I15" s="353"/>
      <c r="J15" s="354"/>
      <c r="K15" s="20"/>
      <c r="L15" s="351"/>
      <c r="M15" s="341"/>
      <c r="N15" s="341"/>
      <c r="O15" s="341"/>
      <c r="P15" s="341"/>
      <c r="Q15" s="350"/>
      <c r="R15" s="351"/>
      <c r="S15" s="341"/>
      <c r="T15" s="341"/>
      <c r="U15" s="341"/>
      <c r="V15" s="341"/>
      <c r="W15" s="350"/>
      <c r="X15" s="351"/>
      <c r="Y15" s="341"/>
      <c r="Z15" s="341"/>
      <c r="AA15" s="341"/>
      <c r="AB15" s="341"/>
      <c r="AC15" s="350"/>
      <c r="AD15" s="351"/>
      <c r="AE15" s="341"/>
      <c r="AF15" s="341"/>
      <c r="AG15" s="341"/>
      <c r="AH15" s="341"/>
      <c r="AI15" s="350"/>
      <c r="AJ15" s="351"/>
      <c r="AK15" s="341"/>
      <c r="AL15" s="341"/>
      <c r="AM15" s="341"/>
      <c r="AN15" s="341"/>
      <c r="AO15" s="350"/>
      <c r="AP15" s="351"/>
      <c r="AQ15" s="341"/>
      <c r="AR15" s="341"/>
      <c r="AS15" s="341"/>
      <c r="AT15" s="341"/>
      <c r="AU15" s="352"/>
    </row>
    <row r="16" spans="1:47" ht="19.649999999999999" customHeight="1" x14ac:dyDescent="0.3">
      <c r="A16" s="18"/>
      <c r="B16" s="21"/>
      <c r="C16" s="341"/>
      <c r="D16" s="341"/>
      <c r="E16" s="353"/>
      <c r="F16" s="353"/>
      <c r="G16" s="353"/>
      <c r="H16" s="353"/>
      <c r="I16" s="353"/>
      <c r="J16" s="354"/>
      <c r="K16" s="20"/>
      <c r="L16" s="351"/>
      <c r="M16" s="341"/>
      <c r="N16" s="341"/>
      <c r="O16" s="341"/>
      <c r="P16" s="341"/>
      <c r="Q16" s="350"/>
      <c r="R16" s="351"/>
      <c r="S16" s="341"/>
      <c r="T16" s="341"/>
      <c r="U16" s="341"/>
      <c r="V16" s="341"/>
      <c r="W16" s="350"/>
      <c r="X16" s="351"/>
      <c r="Y16" s="341"/>
      <c r="Z16" s="341"/>
      <c r="AA16" s="341"/>
      <c r="AB16" s="341"/>
      <c r="AC16" s="350"/>
      <c r="AD16" s="351"/>
      <c r="AE16" s="341"/>
      <c r="AF16" s="341"/>
      <c r="AG16" s="341"/>
      <c r="AH16" s="341"/>
      <c r="AI16" s="350"/>
      <c r="AJ16" s="351"/>
      <c r="AK16" s="341"/>
      <c r="AL16" s="341"/>
      <c r="AM16" s="341"/>
      <c r="AN16" s="341"/>
      <c r="AO16" s="350"/>
      <c r="AP16" s="351"/>
      <c r="AQ16" s="341"/>
      <c r="AR16" s="341"/>
      <c r="AS16" s="341"/>
      <c r="AT16" s="341"/>
      <c r="AU16" s="352"/>
    </row>
    <row r="17" spans="1:47" ht="19.649999999999999" customHeight="1" x14ac:dyDescent="0.3">
      <c r="A17" s="18"/>
      <c r="B17" s="21"/>
      <c r="C17" s="341"/>
      <c r="D17" s="341"/>
      <c r="E17" s="353"/>
      <c r="F17" s="353"/>
      <c r="G17" s="353"/>
      <c r="H17" s="353"/>
      <c r="I17" s="353"/>
      <c r="J17" s="354"/>
      <c r="K17" s="20"/>
      <c r="L17" s="351"/>
      <c r="M17" s="341"/>
      <c r="N17" s="341"/>
      <c r="O17" s="341"/>
      <c r="P17" s="341"/>
      <c r="Q17" s="350"/>
      <c r="R17" s="351"/>
      <c r="S17" s="341"/>
      <c r="T17" s="341"/>
      <c r="U17" s="341"/>
      <c r="V17" s="341"/>
      <c r="W17" s="350"/>
      <c r="X17" s="351"/>
      <c r="Y17" s="341"/>
      <c r="Z17" s="341"/>
      <c r="AA17" s="341"/>
      <c r="AB17" s="341"/>
      <c r="AC17" s="350"/>
      <c r="AD17" s="351"/>
      <c r="AE17" s="341"/>
      <c r="AF17" s="341"/>
      <c r="AG17" s="341"/>
      <c r="AH17" s="341"/>
      <c r="AI17" s="350"/>
      <c r="AJ17" s="351"/>
      <c r="AK17" s="341"/>
      <c r="AL17" s="341"/>
      <c r="AM17" s="341"/>
      <c r="AN17" s="341"/>
      <c r="AO17" s="350"/>
      <c r="AP17" s="351"/>
      <c r="AQ17" s="341"/>
      <c r="AR17" s="341"/>
      <c r="AS17" s="341"/>
      <c r="AT17" s="341"/>
      <c r="AU17" s="352"/>
    </row>
    <row r="18" spans="1:47" ht="19.649999999999999" customHeight="1" x14ac:dyDescent="0.3">
      <c r="A18" s="18"/>
      <c r="B18" s="21"/>
      <c r="C18" s="341"/>
      <c r="D18" s="341"/>
      <c r="E18" s="353"/>
      <c r="F18" s="353"/>
      <c r="G18" s="353"/>
      <c r="H18" s="353"/>
      <c r="I18" s="353"/>
      <c r="J18" s="354"/>
      <c r="K18" s="20"/>
      <c r="L18" s="351"/>
      <c r="M18" s="341"/>
      <c r="N18" s="341"/>
      <c r="O18" s="341"/>
      <c r="P18" s="341"/>
      <c r="Q18" s="350"/>
      <c r="R18" s="351"/>
      <c r="S18" s="341"/>
      <c r="T18" s="341"/>
      <c r="U18" s="341"/>
      <c r="V18" s="341"/>
      <c r="W18" s="350"/>
      <c r="X18" s="351"/>
      <c r="Y18" s="341"/>
      <c r="Z18" s="341"/>
      <c r="AA18" s="341"/>
      <c r="AB18" s="341"/>
      <c r="AC18" s="350"/>
      <c r="AD18" s="351"/>
      <c r="AE18" s="341"/>
      <c r="AF18" s="341"/>
      <c r="AG18" s="341"/>
      <c r="AH18" s="341"/>
      <c r="AI18" s="350"/>
      <c r="AJ18" s="351"/>
      <c r="AK18" s="341"/>
      <c r="AL18" s="341"/>
      <c r="AM18" s="341"/>
      <c r="AN18" s="341"/>
      <c r="AO18" s="350"/>
      <c r="AP18" s="351"/>
      <c r="AQ18" s="341"/>
      <c r="AR18" s="341"/>
      <c r="AS18" s="341"/>
      <c r="AT18" s="341"/>
      <c r="AU18" s="352"/>
    </row>
    <row r="19" spans="1:47" ht="19.649999999999999" customHeight="1" x14ac:dyDescent="0.3">
      <c r="A19" s="18"/>
      <c r="B19" s="21"/>
      <c r="C19" s="341"/>
      <c r="D19" s="341"/>
      <c r="E19" s="353"/>
      <c r="F19" s="353"/>
      <c r="G19" s="353"/>
      <c r="H19" s="353"/>
      <c r="I19" s="353"/>
      <c r="J19" s="354"/>
      <c r="K19" s="20"/>
      <c r="L19" s="351"/>
      <c r="M19" s="341"/>
      <c r="N19" s="341"/>
      <c r="O19" s="341"/>
      <c r="P19" s="341"/>
      <c r="Q19" s="350"/>
      <c r="R19" s="351"/>
      <c r="S19" s="341"/>
      <c r="T19" s="341"/>
      <c r="U19" s="341"/>
      <c r="V19" s="341"/>
      <c r="W19" s="350"/>
      <c r="X19" s="351"/>
      <c r="Y19" s="341"/>
      <c r="Z19" s="341"/>
      <c r="AA19" s="341"/>
      <c r="AB19" s="341"/>
      <c r="AC19" s="350"/>
      <c r="AD19" s="351"/>
      <c r="AE19" s="341"/>
      <c r="AF19" s="341"/>
      <c r="AG19" s="341"/>
      <c r="AH19" s="341"/>
      <c r="AI19" s="350"/>
      <c r="AJ19" s="351"/>
      <c r="AK19" s="341"/>
      <c r="AL19" s="341"/>
      <c r="AM19" s="341"/>
      <c r="AN19" s="341"/>
      <c r="AO19" s="350"/>
      <c r="AP19" s="351"/>
      <c r="AQ19" s="341"/>
      <c r="AR19" s="341"/>
      <c r="AS19" s="341"/>
      <c r="AT19" s="341"/>
      <c r="AU19" s="352"/>
    </row>
    <row r="20" spans="1:47" ht="19.649999999999999" customHeight="1" x14ac:dyDescent="0.3">
      <c r="A20" s="18"/>
      <c r="B20" s="21"/>
      <c r="C20" s="341"/>
      <c r="D20" s="341"/>
      <c r="E20" s="353"/>
      <c r="F20" s="353"/>
      <c r="G20" s="353"/>
      <c r="H20" s="353"/>
      <c r="I20" s="353"/>
      <c r="J20" s="354"/>
      <c r="K20" s="20"/>
      <c r="L20" s="351"/>
      <c r="M20" s="341"/>
      <c r="N20" s="341"/>
      <c r="O20" s="341"/>
      <c r="P20" s="341"/>
      <c r="Q20" s="350"/>
      <c r="R20" s="351"/>
      <c r="S20" s="341"/>
      <c r="T20" s="341"/>
      <c r="U20" s="341"/>
      <c r="V20" s="341"/>
      <c r="W20" s="350"/>
      <c r="X20" s="351"/>
      <c r="Y20" s="341"/>
      <c r="Z20" s="341"/>
      <c r="AA20" s="341"/>
      <c r="AB20" s="341"/>
      <c r="AC20" s="350"/>
      <c r="AD20" s="351"/>
      <c r="AE20" s="341"/>
      <c r="AF20" s="341"/>
      <c r="AG20" s="341"/>
      <c r="AH20" s="341"/>
      <c r="AI20" s="350"/>
      <c r="AJ20" s="351"/>
      <c r="AK20" s="341"/>
      <c r="AL20" s="341"/>
      <c r="AM20" s="341"/>
      <c r="AN20" s="341"/>
      <c r="AO20" s="350"/>
      <c r="AP20" s="351"/>
      <c r="AQ20" s="341"/>
      <c r="AR20" s="341"/>
      <c r="AS20" s="341"/>
      <c r="AT20" s="341"/>
      <c r="AU20" s="352"/>
    </row>
    <row r="21" spans="1:47" ht="19.649999999999999" customHeight="1" x14ac:dyDescent="0.3">
      <c r="A21" s="18"/>
      <c r="B21" s="21"/>
      <c r="C21" s="341"/>
      <c r="D21" s="341"/>
      <c r="E21" s="353"/>
      <c r="F21" s="353"/>
      <c r="G21" s="353"/>
      <c r="H21" s="353"/>
      <c r="I21" s="353"/>
      <c r="J21" s="354"/>
      <c r="K21" s="20"/>
      <c r="L21" s="351"/>
      <c r="M21" s="341"/>
      <c r="N21" s="341"/>
      <c r="O21" s="341"/>
      <c r="P21" s="341"/>
      <c r="Q21" s="350"/>
      <c r="R21" s="351"/>
      <c r="S21" s="341"/>
      <c r="T21" s="341"/>
      <c r="U21" s="341"/>
      <c r="V21" s="341"/>
      <c r="W21" s="350"/>
      <c r="X21" s="351"/>
      <c r="Y21" s="341"/>
      <c r="Z21" s="341"/>
      <c r="AA21" s="341"/>
      <c r="AB21" s="341"/>
      <c r="AC21" s="350"/>
      <c r="AD21" s="351"/>
      <c r="AE21" s="341"/>
      <c r="AF21" s="341"/>
      <c r="AG21" s="341"/>
      <c r="AH21" s="341"/>
      <c r="AI21" s="350"/>
      <c r="AJ21" s="351"/>
      <c r="AK21" s="341"/>
      <c r="AL21" s="341"/>
      <c r="AM21" s="341"/>
      <c r="AN21" s="341"/>
      <c r="AO21" s="350"/>
      <c r="AP21" s="351"/>
      <c r="AQ21" s="341"/>
      <c r="AR21" s="341"/>
      <c r="AS21" s="341"/>
      <c r="AT21" s="341"/>
      <c r="AU21" s="352"/>
    </row>
    <row r="22" spans="1:47" ht="19.649999999999999" customHeight="1" x14ac:dyDescent="0.3">
      <c r="A22" s="18"/>
      <c r="B22" s="21"/>
      <c r="C22" s="341"/>
      <c r="D22" s="341"/>
      <c r="E22" s="353"/>
      <c r="F22" s="353"/>
      <c r="G22" s="353"/>
      <c r="H22" s="353"/>
      <c r="I22" s="353"/>
      <c r="J22" s="354"/>
      <c r="K22" s="20"/>
      <c r="L22" s="351"/>
      <c r="M22" s="341"/>
      <c r="N22" s="341"/>
      <c r="O22" s="341"/>
      <c r="P22" s="341"/>
      <c r="Q22" s="350"/>
      <c r="R22" s="351"/>
      <c r="S22" s="341"/>
      <c r="T22" s="341"/>
      <c r="U22" s="341"/>
      <c r="V22" s="341"/>
      <c r="W22" s="350"/>
      <c r="X22" s="351"/>
      <c r="Y22" s="341"/>
      <c r="Z22" s="341"/>
      <c r="AA22" s="341"/>
      <c r="AB22" s="341"/>
      <c r="AC22" s="350"/>
      <c r="AD22" s="351"/>
      <c r="AE22" s="341"/>
      <c r="AF22" s="341"/>
      <c r="AG22" s="341"/>
      <c r="AH22" s="341"/>
      <c r="AI22" s="350"/>
      <c r="AJ22" s="351"/>
      <c r="AK22" s="341"/>
      <c r="AL22" s="341"/>
      <c r="AM22" s="341"/>
      <c r="AN22" s="341"/>
      <c r="AO22" s="350"/>
      <c r="AP22" s="351"/>
      <c r="AQ22" s="341"/>
      <c r="AR22" s="341"/>
      <c r="AS22" s="341"/>
      <c r="AT22" s="341"/>
      <c r="AU22" s="352"/>
    </row>
    <row r="23" spans="1:47" ht="19.649999999999999" customHeight="1" x14ac:dyDescent="0.3">
      <c r="A23" s="18"/>
      <c r="B23" s="21"/>
      <c r="C23" s="341"/>
      <c r="D23" s="341"/>
      <c r="E23" s="353"/>
      <c r="F23" s="353"/>
      <c r="G23" s="353"/>
      <c r="H23" s="353"/>
      <c r="I23" s="353"/>
      <c r="J23" s="354"/>
      <c r="K23" s="20"/>
      <c r="L23" s="351"/>
      <c r="M23" s="341"/>
      <c r="N23" s="341"/>
      <c r="O23" s="341"/>
      <c r="P23" s="341"/>
      <c r="Q23" s="350"/>
      <c r="R23" s="351"/>
      <c r="S23" s="341"/>
      <c r="T23" s="341"/>
      <c r="U23" s="341"/>
      <c r="V23" s="341"/>
      <c r="W23" s="350"/>
      <c r="X23" s="351"/>
      <c r="Y23" s="341"/>
      <c r="Z23" s="341"/>
      <c r="AA23" s="341"/>
      <c r="AB23" s="341"/>
      <c r="AC23" s="350"/>
      <c r="AD23" s="351"/>
      <c r="AE23" s="341"/>
      <c r="AF23" s="341"/>
      <c r="AG23" s="341"/>
      <c r="AH23" s="341"/>
      <c r="AI23" s="350"/>
      <c r="AJ23" s="351"/>
      <c r="AK23" s="341"/>
      <c r="AL23" s="341"/>
      <c r="AM23" s="341"/>
      <c r="AN23" s="341"/>
      <c r="AO23" s="350"/>
      <c r="AP23" s="351"/>
      <c r="AQ23" s="341"/>
      <c r="AR23" s="341"/>
      <c r="AS23" s="341"/>
      <c r="AT23" s="341"/>
      <c r="AU23" s="352"/>
    </row>
    <row r="24" spans="1:47" ht="19.649999999999999" customHeight="1" thickBot="1" x14ac:dyDescent="0.35">
      <c r="A24" s="22"/>
      <c r="B24" s="23"/>
      <c r="C24" s="339"/>
      <c r="D24" s="339"/>
      <c r="E24" s="343"/>
      <c r="F24" s="343"/>
      <c r="G24" s="343"/>
      <c r="H24" s="343"/>
      <c r="I24" s="343"/>
      <c r="J24" s="344"/>
      <c r="K24" s="24"/>
      <c r="L24" s="345"/>
      <c r="M24" s="339"/>
      <c r="N24" s="339"/>
      <c r="O24" s="339"/>
      <c r="P24" s="339"/>
      <c r="Q24" s="346"/>
      <c r="R24" s="345"/>
      <c r="S24" s="339"/>
      <c r="T24" s="339"/>
      <c r="U24" s="339"/>
      <c r="V24" s="339"/>
      <c r="W24" s="346"/>
      <c r="X24" s="345"/>
      <c r="Y24" s="339"/>
      <c r="Z24" s="339"/>
      <c r="AA24" s="339"/>
      <c r="AB24" s="339"/>
      <c r="AC24" s="346"/>
      <c r="AD24" s="345"/>
      <c r="AE24" s="339"/>
      <c r="AF24" s="339"/>
      <c r="AG24" s="339"/>
      <c r="AH24" s="339"/>
      <c r="AI24" s="346"/>
      <c r="AJ24" s="345"/>
      <c r="AK24" s="339"/>
      <c r="AL24" s="339"/>
      <c r="AM24" s="339"/>
      <c r="AN24" s="339"/>
      <c r="AO24" s="346"/>
      <c r="AP24" s="345"/>
      <c r="AQ24" s="339"/>
      <c r="AR24" s="339"/>
      <c r="AS24" s="339"/>
      <c r="AT24" s="339"/>
      <c r="AU24" s="347"/>
    </row>
    <row r="25" spans="1:47" ht="32.25" customHeight="1" thickTop="1" x14ac:dyDescent="0.3">
      <c r="A25" s="277" t="s">
        <v>55</v>
      </c>
      <c r="B25" s="278"/>
      <c r="C25" s="348"/>
      <c r="D25" s="348"/>
      <c r="E25" s="349"/>
      <c r="F25" s="349"/>
      <c r="G25" s="349"/>
      <c r="H25" s="349"/>
      <c r="I25" s="281" t="s">
        <v>56</v>
      </c>
      <c r="J25" s="282"/>
      <c r="K25" s="25" t="s">
        <v>57</v>
      </c>
      <c r="L25" s="303" t="str">
        <f>IF(L$5="","",VLOOKUP(L$5,Rozpis!$G:$T,2,0))</f>
        <v/>
      </c>
      <c r="M25" s="245"/>
      <c r="N25" s="245"/>
      <c r="O25" s="245"/>
      <c r="P25" s="245"/>
      <c r="Q25" s="250"/>
      <c r="R25" s="303" t="str">
        <f>IF(R$5="","",VLOOKUP(R$5,Rozpis!$G:$T,2,0))</f>
        <v/>
      </c>
      <c r="S25" s="245"/>
      <c r="T25" s="245"/>
      <c r="U25" s="245"/>
      <c r="V25" s="245"/>
      <c r="W25" s="250"/>
      <c r="X25" s="303" t="str">
        <f>IF(X$5="","",VLOOKUP(X$5,Rozpis!$G:$T,2,0))</f>
        <v/>
      </c>
      <c r="Y25" s="245"/>
      <c r="Z25" s="245"/>
      <c r="AA25" s="245"/>
      <c r="AB25" s="245"/>
      <c r="AC25" s="250"/>
      <c r="AD25" s="303" t="str">
        <f>IF(AD$5="","",VLOOKUP(AD$5,Rozpis!$G:$T,2,0))</f>
        <v/>
      </c>
      <c r="AE25" s="245"/>
      <c r="AF25" s="245"/>
      <c r="AG25" s="245"/>
      <c r="AH25" s="245"/>
      <c r="AI25" s="250"/>
      <c r="AJ25" s="303" t="str">
        <f>IF(AJ$5="","",VLOOKUP(AJ$5,Rozpis!$G:$T,2,0))</f>
        <v/>
      </c>
      <c r="AK25" s="245"/>
      <c r="AL25" s="245"/>
      <c r="AM25" s="245"/>
      <c r="AN25" s="245"/>
      <c r="AO25" s="250"/>
      <c r="AP25" s="303" t="str">
        <f>IF(AP$5="","",VLOOKUP(AP$5,Rozpis!$G:$T,2,0))</f>
        <v/>
      </c>
      <c r="AQ25" s="245"/>
      <c r="AR25" s="245"/>
      <c r="AS25" s="245"/>
      <c r="AT25" s="245"/>
      <c r="AU25" s="250"/>
    </row>
    <row r="26" spans="1:47" ht="33" customHeight="1" x14ac:dyDescent="0.3">
      <c r="A26" s="263" t="s">
        <v>58</v>
      </c>
      <c r="B26" s="264"/>
      <c r="C26" s="341"/>
      <c r="D26" s="341"/>
      <c r="E26" s="342"/>
      <c r="F26" s="342"/>
      <c r="G26" s="342"/>
      <c r="H26" s="342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339"/>
      <c r="D27" s="339"/>
      <c r="E27" s="340"/>
      <c r="F27" s="340"/>
      <c r="G27" s="340"/>
      <c r="H27" s="340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34.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1"/>
    </row>
    <row r="37" spans="1:47" x14ac:dyDescent="0.3">
      <c r="A37" s="232"/>
      <c r="B37" s="233"/>
      <c r="C37" s="233"/>
      <c r="D37" s="233"/>
      <c r="E37" s="233"/>
      <c r="F37" s="233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  <c r="Z37" s="233"/>
      <c r="AA37" s="233"/>
      <c r="AB37" s="233"/>
      <c r="AC37" s="233"/>
      <c r="AD37" s="233"/>
      <c r="AE37" s="233"/>
      <c r="AF37" s="233"/>
      <c r="AG37" s="233"/>
      <c r="AH37" s="233"/>
      <c r="AI37" s="233"/>
      <c r="AJ37" s="233"/>
      <c r="AK37" s="233"/>
      <c r="AL37" s="233"/>
      <c r="AM37" s="233"/>
      <c r="AN37" s="233"/>
      <c r="AO37" s="233"/>
      <c r="AP37" s="233"/>
      <c r="AQ37" s="233"/>
      <c r="AR37" s="233"/>
      <c r="AS37" s="233"/>
      <c r="AT37" s="233"/>
      <c r="AU37" s="234"/>
    </row>
    <row r="38" spans="1:47" x14ac:dyDescent="0.3">
      <c r="A38" s="232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4"/>
    </row>
    <row r="39" spans="1:47" x14ac:dyDescent="0.3">
      <c r="A39" s="232"/>
      <c r="B39" s="233"/>
      <c r="C39" s="233"/>
      <c r="D39" s="233"/>
      <c r="E39" s="233"/>
      <c r="F39" s="233"/>
      <c r="G39" s="233"/>
      <c r="H39" s="233"/>
      <c r="I39" s="233"/>
      <c r="J39" s="233"/>
      <c r="K39" s="233"/>
      <c r="L39" s="233"/>
      <c r="M39" s="233"/>
      <c r="N39" s="233"/>
      <c r="O39" s="233"/>
      <c r="P39" s="233"/>
      <c r="Q39" s="233"/>
      <c r="R39" s="233"/>
      <c r="S39" s="233"/>
      <c r="T39" s="233"/>
      <c r="U39" s="233"/>
      <c r="V39" s="233"/>
      <c r="W39" s="233"/>
      <c r="X39" s="233"/>
      <c r="Y39" s="233"/>
      <c r="Z39" s="233"/>
      <c r="AA39" s="233"/>
      <c r="AB39" s="233"/>
      <c r="AC39" s="233"/>
      <c r="AD39" s="233"/>
      <c r="AE39" s="233"/>
      <c r="AF39" s="233"/>
      <c r="AG39" s="233"/>
      <c r="AH39" s="233"/>
      <c r="AI39" s="233"/>
      <c r="AJ39" s="233"/>
      <c r="AK39" s="233"/>
      <c r="AL39" s="233"/>
      <c r="AM39" s="233"/>
      <c r="AN39" s="233"/>
      <c r="AO39" s="233"/>
      <c r="AP39" s="233"/>
      <c r="AQ39" s="233"/>
      <c r="AR39" s="233"/>
      <c r="AS39" s="233"/>
      <c r="AT39" s="233"/>
      <c r="AU39" s="234"/>
    </row>
    <row r="40" spans="1:47" x14ac:dyDescent="0.3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33"/>
      <c r="L40" s="233"/>
      <c r="M40" s="233"/>
      <c r="N40" s="233"/>
      <c r="O40" s="233"/>
      <c r="P40" s="233"/>
      <c r="Q40" s="233"/>
      <c r="R40" s="233"/>
      <c r="S40" s="233"/>
      <c r="T40" s="233"/>
      <c r="U40" s="233"/>
      <c r="V40" s="233"/>
      <c r="W40" s="233"/>
      <c r="X40" s="233"/>
      <c r="Y40" s="233"/>
      <c r="Z40" s="233"/>
      <c r="AA40" s="233"/>
      <c r="AB40" s="233"/>
      <c r="AC40" s="233"/>
      <c r="AD40" s="233"/>
      <c r="AE40" s="233"/>
      <c r="AF40" s="233"/>
      <c r="AG40" s="233"/>
      <c r="AH40" s="233"/>
      <c r="AI40" s="233"/>
      <c r="AJ40" s="233"/>
      <c r="AK40" s="233"/>
      <c r="AL40" s="233"/>
      <c r="AM40" s="233"/>
      <c r="AN40" s="233"/>
      <c r="AO40" s="233"/>
      <c r="AP40" s="233"/>
      <c r="AQ40" s="233"/>
      <c r="AR40" s="233"/>
      <c r="AS40" s="233"/>
      <c r="AT40" s="233"/>
      <c r="AU40" s="234"/>
    </row>
    <row r="41" spans="1:47" x14ac:dyDescent="0.3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33"/>
      <c r="L41" s="233"/>
      <c r="M41" s="233"/>
      <c r="N41" s="233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  <c r="Z41" s="233"/>
      <c r="AA41" s="233"/>
      <c r="AB41" s="233"/>
      <c r="AC41" s="233"/>
      <c r="AD41" s="233"/>
      <c r="AE41" s="233"/>
      <c r="AF41" s="233"/>
      <c r="AG41" s="233"/>
      <c r="AH41" s="233"/>
      <c r="AI41" s="233"/>
      <c r="AJ41" s="233"/>
      <c r="AK41" s="233"/>
      <c r="AL41" s="233"/>
      <c r="AM41" s="233"/>
      <c r="AN41" s="233"/>
      <c r="AO41" s="233"/>
      <c r="AP41" s="233"/>
      <c r="AQ41" s="233"/>
      <c r="AR41" s="233"/>
      <c r="AS41" s="233"/>
      <c r="AT41" s="233"/>
      <c r="AU41" s="234"/>
    </row>
    <row r="42" spans="1:47" x14ac:dyDescent="0.3">
      <c r="A42" s="232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3"/>
      <c r="Y42" s="233"/>
      <c r="Z42" s="233"/>
      <c r="AA42" s="233"/>
      <c r="AB42" s="233"/>
      <c r="AC42" s="233"/>
      <c r="AD42" s="233"/>
      <c r="AE42" s="233"/>
      <c r="AF42" s="233"/>
      <c r="AG42" s="233"/>
      <c r="AH42" s="233"/>
      <c r="AI42" s="233"/>
      <c r="AJ42" s="233"/>
      <c r="AK42" s="233"/>
      <c r="AL42" s="233"/>
      <c r="AM42" s="233"/>
      <c r="AN42" s="233"/>
      <c r="AO42" s="233"/>
      <c r="AP42" s="233"/>
      <c r="AQ42" s="233"/>
      <c r="AR42" s="233"/>
      <c r="AS42" s="233"/>
      <c r="AT42" s="233"/>
      <c r="AU42" s="234"/>
    </row>
    <row r="43" spans="1:47" x14ac:dyDescent="0.3">
      <c r="A43" s="232"/>
      <c r="B43" s="233"/>
      <c r="C43" s="233"/>
      <c r="D43" s="233"/>
      <c r="E43" s="233"/>
      <c r="F43" s="233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3"/>
      <c r="U43" s="233"/>
      <c r="V43" s="233"/>
      <c r="W43" s="233"/>
      <c r="X43" s="233"/>
      <c r="Y43" s="233"/>
      <c r="Z43" s="233"/>
      <c r="AA43" s="233"/>
      <c r="AB43" s="233"/>
      <c r="AC43" s="233"/>
      <c r="AD43" s="233"/>
      <c r="AE43" s="233"/>
      <c r="AF43" s="233"/>
      <c r="AG43" s="233"/>
      <c r="AH43" s="233"/>
      <c r="AI43" s="233"/>
      <c r="AJ43" s="233"/>
      <c r="AK43" s="233"/>
      <c r="AL43" s="233"/>
      <c r="AM43" s="233"/>
      <c r="AN43" s="233"/>
      <c r="AO43" s="233"/>
      <c r="AP43" s="233"/>
      <c r="AQ43" s="233"/>
      <c r="AR43" s="233"/>
      <c r="AS43" s="233"/>
      <c r="AT43" s="233"/>
      <c r="AU43" s="234"/>
    </row>
    <row r="44" spans="1:47" x14ac:dyDescent="0.3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3"/>
      <c r="L44" s="233"/>
      <c r="M44" s="233"/>
      <c r="N44" s="233"/>
      <c r="O44" s="233"/>
      <c r="P44" s="233"/>
      <c r="Q44" s="233"/>
      <c r="R44" s="233"/>
      <c r="S44" s="233"/>
      <c r="T44" s="233"/>
      <c r="U44" s="233"/>
      <c r="V44" s="233"/>
      <c r="W44" s="233"/>
      <c r="X44" s="233"/>
      <c r="Y44" s="233"/>
      <c r="Z44" s="233"/>
      <c r="AA44" s="233"/>
      <c r="AB44" s="233"/>
      <c r="AC44" s="233"/>
      <c r="AD44" s="233"/>
      <c r="AE44" s="233"/>
      <c r="AF44" s="233"/>
      <c r="AG44" s="233"/>
      <c r="AH44" s="233"/>
      <c r="AI44" s="233"/>
      <c r="AJ44" s="233"/>
      <c r="AK44" s="233"/>
      <c r="AL44" s="233"/>
      <c r="AM44" s="233"/>
      <c r="AN44" s="233"/>
      <c r="AO44" s="233"/>
      <c r="AP44" s="233"/>
      <c r="AQ44" s="233"/>
      <c r="AR44" s="233"/>
      <c r="AS44" s="233"/>
      <c r="AT44" s="233"/>
      <c r="AU44" s="234"/>
    </row>
    <row r="45" spans="1:47" x14ac:dyDescent="0.3">
      <c r="A45" s="232"/>
      <c r="B45" s="233"/>
      <c r="C45" s="233"/>
      <c r="D45" s="233"/>
      <c r="E45" s="233"/>
      <c r="F45" s="233"/>
      <c r="G45" s="233"/>
      <c r="H45" s="233"/>
      <c r="I45" s="233"/>
      <c r="J45" s="233"/>
      <c r="K45" s="233"/>
      <c r="L45" s="233"/>
      <c r="M45" s="233"/>
      <c r="N45" s="233"/>
      <c r="O45" s="233"/>
      <c r="P45" s="233"/>
      <c r="Q45" s="233"/>
      <c r="R45" s="233"/>
      <c r="S45" s="233"/>
      <c r="T45" s="233"/>
      <c r="U45" s="233"/>
      <c r="V45" s="233"/>
      <c r="W45" s="233"/>
      <c r="X45" s="233"/>
      <c r="Y45" s="233"/>
      <c r="Z45" s="233"/>
      <c r="AA45" s="233"/>
      <c r="AB45" s="233"/>
      <c r="AC45" s="233"/>
      <c r="AD45" s="233"/>
      <c r="AE45" s="233"/>
      <c r="AF45" s="233"/>
      <c r="AG45" s="233"/>
      <c r="AH45" s="233"/>
      <c r="AI45" s="233"/>
      <c r="AJ45" s="233"/>
      <c r="AK45" s="233"/>
      <c r="AL45" s="233"/>
      <c r="AM45" s="233"/>
      <c r="AN45" s="233"/>
      <c r="AO45" s="233"/>
      <c r="AP45" s="233"/>
      <c r="AQ45" s="233"/>
      <c r="AR45" s="233"/>
      <c r="AS45" s="233"/>
      <c r="AT45" s="233"/>
      <c r="AU45" s="234"/>
    </row>
    <row r="46" spans="1:47" x14ac:dyDescent="0.3">
      <c r="A46" s="232"/>
      <c r="B46" s="233"/>
      <c r="C46" s="233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  <c r="Z46" s="233"/>
      <c r="AA46" s="233"/>
      <c r="AB46" s="233"/>
      <c r="AC46" s="233"/>
      <c r="AD46" s="233"/>
      <c r="AE46" s="233"/>
      <c r="AF46" s="233"/>
      <c r="AG46" s="233"/>
      <c r="AH46" s="233"/>
      <c r="AI46" s="233"/>
      <c r="AJ46" s="233"/>
      <c r="AK46" s="233"/>
      <c r="AL46" s="233"/>
      <c r="AM46" s="233"/>
      <c r="AN46" s="233"/>
      <c r="AO46" s="233"/>
      <c r="AP46" s="233"/>
      <c r="AQ46" s="233"/>
      <c r="AR46" s="233"/>
      <c r="AS46" s="233"/>
      <c r="AT46" s="233"/>
      <c r="AU46" s="234"/>
    </row>
    <row r="47" spans="1:47" x14ac:dyDescent="0.3">
      <c r="A47" s="232"/>
      <c r="B47" s="233"/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  <c r="Z47" s="233"/>
      <c r="AA47" s="233"/>
      <c r="AB47" s="233"/>
      <c r="AC47" s="233"/>
      <c r="AD47" s="233"/>
      <c r="AE47" s="233"/>
      <c r="AF47" s="233"/>
      <c r="AG47" s="233"/>
      <c r="AH47" s="233"/>
      <c r="AI47" s="233"/>
      <c r="AJ47" s="233"/>
      <c r="AK47" s="233"/>
      <c r="AL47" s="233"/>
      <c r="AM47" s="233"/>
      <c r="AN47" s="233"/>
      <c r="AO47" s="233"/>
      <c r="AP47" s="233"/>
      <c r="AQ47" s="233"/>
      <c r="AR47" s="233"/>
      <c r="AS47" s="233"/>
      <c r="AT47" s="233"/>
      <c r="AU47" s="234"/>
    </row>
    <row r="48" spans="1:47" x14ac:dyDescent="0.3">
      <c r="A48" s="232"/>
      <c r="B48" s="233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33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  <c r="Z48" s="233"/>
      <c r="AA48" s="233"/>
      <c r="AB48" s="233"/>
      <c r="AC48" s="233"/>
      <c r="AD48" s="233"/>
      <c r="AE48" s="233"/>
      <c r="AF48" s="233"/>
      <c r="AG48" s="233"/>
      <c r="AH48" s="233"/>
      <c r="AI48" s="233"/>
      <c r="AJ48" s="233"/>
      <c r="AK48" s="233"/>
      <c r="AL48" s="233"/>
      <c r="AM48" s="233"/>
      <c r="AN48" s="233"/>
      <c r="AO48" s="233"/>
      <c r="AP48" s="233"/>
      <c r="AQ48" s="233"/>
      <c r="AR48" s="233"/>
      <c r="AS48" s="233"/>
      <c r="AT48" s="233"/>
      <c r="AU48" s="234"/>
    </row>
    <row r="49" spans="1:47" x14ac:dyDescent="0.3">
      <c r="A49" s="232"/>
      <c r="B49" s="233"/>
      <c r="C49" s="233"/>
      <c r="D49" s="233"/>
      <c r="E49" s="233"/>
      <c r="F49" s="233"/>
      <c r="G49" s="233"/>
      <c r="H49" s="233"/>
      <c r="I49" s="233"/>
      <c r="J49" s="233"/>
      <c r="K49" s="233"/>
      <c r="L49" s="233"/>
      <c r="M49" s="233"/>
      <c r="N49" s="233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  <c r="Z49" s="233"/>
      <c r="AA49" s="233"/>
      <c r="AB49" s="233"/>
      <c r="AC49" s="233"/>
      <c r="AD49" s="233"/>
      <c r="AE49" s="233"/>
      <c r="AF49" s="233"/>
      <c r="AG49" s="233"/>
      <c r="AH49" s="233"/>
      <c r="AI49" s="233"/>
      <c r="AJ49" s="233"/>
      <c r="AK49" s="233"/>
      <c r="AL49" s="233"/>
      <c r="AM49" s="233"/>
      <c r="AN49" s="233"/>
      <c r="AO49" s="233"/>
      <c r="AP49" s="233"/>
      <c r="AQ49" s="233"/>
      <c r="AR49" s="233"/>
      <c r="AS49" s="233"/>
      <c r="AT49" s="233"/>
      <c r="AU49" s="234"/>
    </row>
    <row r="50" spans="1:47" x14ac:dyDescent="0.3">
      <c r="A50" s="232"/>
      <c r="B50" s="233"/>
      <c r="C50" s="233"/>
      <c r="D50" s="233"/>
      <c r="E50" s="233"/>
      <c r="F50" s="233"/>
      <c r="G50" s="233"/>
      <c r="H50" s="233"/>
      <c r="I50" s="233"/>
      <c r="J50" s="233"/>
      <c r="K50" s="233"/>
      <c r="L50" s="233"/>
      <c r="M50" s="233"/>
      <c r="N50" s="233"/>
      <c r="O50" s="233"/>
      <c r="P50" s="233"/>
      <c r="Q50" s="233"/>
      <c r="R50" s="233"/>
      <c r="S50" s="233"/>
      <c r="T50" s="233"/>
      <c r="U50" s="233"/>
      <c r="V50" s="233"/>
      <c r="W50" s="233"/>
      <c r="X50" s="233"/>
      <c r="Y50" s="233"/>
      <c r="Z50" s="233"/>
      <c r="AA50" s="233"/>
      <c r="AB50" s="233"/>
      <c r="AC50" s="233"/>
      <c r="AD50" s="233"/>
      <c r="AE50" s="233"/>
      <c r="AF50" s="233"/>
      <c r="AG50" s="233"/>
      <c r="AH50" s="233"/>
      <c r="AI50" s="233"/>
      <c r="AJ50" s="233"/>
      <c r="AK50" s="233"/>
      <c r="AL50" s="233"/>
      <c r="AM50" s="233"/>
      <c r="AN50" s="233"/>
      <c r="AO50" s="233"/>
      <c r="AP50" s="233"/>
      <c r="AQ50" s="233"/>
      <c r="AR50" s="233"/>
      <c r="AS50" s="233"/>
      <c r="AT50" s="233"/>
      <c r="AU50" s="234"/>
    </row>
    <row r="51" spans="1:47" x14ac:dyDescent="0.3">
      <c r="A51" s="232"/>
      <c r="B51" s="233"/>
      <c r="C51" s="233"/>
      <c r="D51" s="233"/>
      <c r="E51" s="233"/>
      <c r="F51" s="233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3"/>
      <c r="U51" s="233"/>
      <c r="V51" s="233"/>
      <c r="W51" s="233"/>
      <c r="X51" s="233"/>
      <c r="Y51" s="233"/>
      <c r="Z51" s="233"/>
      <c r="AA51" s="233"/>
      <c r="AB51" s="233"/>
      <c r="AC51" s="233"/>
      <c r="AD51" s="233"/>
      <c r="AE51" s="233"/>
      <c r="AF51" s="233"/>
      <c r="AG51" s="233"/>
      <c r="AH51" s="233"/>
      <c r="AI51" s="233"/>
      <c r="AJ51" s="233"/>
      <c r="AK51" s="233"/>
      <c r="AL51" s="233"/>
      <c r="AM51" s="233"/>
      <c r="AN51" s="233"/>
      <c r="AO51" s="233"/>
      <c r="AP51" s="233"/>
      <c r="AQ51" s="233"/>
      <c r="AR51" s="233"/>
      <c r="AS51" s="233"/>
      <c r="AT51" s="233"/>
      <c r="AU51" s="234"/>
    </row>
    <row r="52" spans="1:47" x14ac:dyDescent="0.3">
      <c r="A52" s="232"/>
      <c r="B52" s="233"/>
      <c r="C52" s="233"/>
      <c r="D52" s="233"/>
      <c r="E52" s="233"/>
      <c r="F52" s="233"/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  <c r="U52" s="233"/>
      <c r="V52" s="233"/>
      <c r="W52" s="233"/>
      <c r="X52" s="233"/>
      <c r="Y52" s="233"/>
      <c r="Z52" s="233"/>
      <c r="AA52" s="233"/>
      <c r="AB52" s="233"/>
      <c r="AC52" s="233"/>
      <c r="AD52" s="233"/>
      <c r="AE52" s="233"/>
      <c r="AF52" s="233"/>
      <c r="AG52" s="233"/>
      <c r="AH52" s="233"/>
      <c r="AI52" s="233"/>
      <c r="AJ52" s="233"/>
      <c r="AK52" s="233"/>
      <c r="AL52" s="233"/>
      <c r="AM52" s="233"/>
      <c r="AN52" s="233"/>
      <c r="AO52" s="233"/>
      <c r="AP52" s="233"/>
      <c r="AQ52" s="233"/>
      <c r="AR52" s="233"/>
      <c r="AS52" s="233"/>
      <c r="AT52" s="233"/>
      <c r="AU52" s="234"/>
    </row>
    <row r="53" spans="1:47" x14ac:dyDescent="0.3">
      <c r="A53" s="232"/>
      <c r="B53" s="233"/>
      <c r="C53" s="233"/>
      <c r="D53" s="233"/>
      <c r="E53" s="233"/>
      <c r="F53" s="233"/>
      <c r="G53" s="233"/>
      <c r="H53" s="233"/>
      <c r="I53" s="233"/>
      <c r="J53" s="233"/>
      <c r="K53" s="233"/>
      <c r="L53" s="233"/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3"/>
      <c r="X53" s="233"/>
      <c r="Y53" s="233"/>
      <c r="Z53" s="233"/>
      <c r="AA53" s="233"/>
      <c r="AB53" s="233"/>
      <c r="AC53" s="233"/>
      <c r="AD53" s="233"/>
      <c r="AE53" s="233"/>
      <c r="AF53" s="233"/>
      <c r="AG53" s="233"/>
      <c r="AH53" s="233"/>
      <c r="AI53" s="233"/>
      <c r="AJ53" s="233"/>
      <c r="AK53" s="233"/>
      <c r="AL53" s="233"/>
      <c r="AM53" s="233"/>
      <c r="AN53" s="233"/>
      <c r="AO53" s="233"/>
      <c r="AP53" s="233"/>
      <c r="AQ53" s="233"/>
      <c r="AR53" s="233"/>
      <c r="AS53" s="233"/>
      <c r="AT53" s="233"/>
      <c r="AU53" s="234"/>
    </row>
    <row r="54" spans="1:47" x14ac:dyDescent="0.3">
      <c r="A54" s="232"/>
      <c r="B54" s="233"/>
      <c r="C54" s="233"/>
      <c r="D54" s="233"/>
      <c r="E54" s="233"/>
      <c r="F54" s="233"/>
      <c r="G54" s="233"/>
      <c r="H54" s="233"/>
      <c r="I54" s="233"/>
      <c r="J54" s="233"/>
      <c r="K54" s="233"/>
      <c r="L54" s="233"/>
      <c r="M54" s="233"/>
      <c r="N54" s="233"/>
      <c r="O54" s="233"/>
      <c r="P54" s="233"/>
      <c r="Q54" s="233"/>
      <c r="R54" s="233"/>
      <c r="S54" s="233"/>
      <c r="T54" s="233"/>
      <c r="U54" s="233"/>
      <c r="V54" s="233"/>
      <c r="W54" s="233"/>
      <c r="X54" s="233"/>
      <c r="Y54" s="233"/>
      <c r="Z54" s="233"/>
      <c r="AA54" s="233"/>
      <c r="AB54" s="233"/>
      <c r="AC54" s="233"/>
      <c r="AD54" s="233"/>
      <c r="AE54" s="233"/>
      <c r="AF54" s="233"/>
      <c r="AG54" s="233"/>
      <c r="AH54" s="233"/>
      <c r="AI54" s="233"/>
      <c r="AJ54" s="233"/>
      <c r="AK54" s="233"/>
      <c r="AL54" s="233"/>
      <c r="AM54" s="233"/>
      <c r="AN54" s="233"/>
      <c r="AO54" s="233"/>
      <c r="AP54" s="233"/>
      <c r="AQ54" s="233"/>
      <c r="AR54" s="233"/>
      <c r="AS54" s="233"/>
      <c r="AT54" s="233"/>
      <c r="AU54" s="234"/>
    </row>
    <row r="55" spans="1:47" x14ac:dyDescent="0.3">
      <c r="A55" s="232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3"/>
      <c r="U55" s="233"/>
      <c r="V55" s="233"/>
      <c r="W55" s="233"/>
      <c r="X55" s="233"/>
      <c r="Y55" s="233"/>
      <c r="Z55" s="233"/>
      <c r="AA55" s="233"/>
      <c r="AB55" s="233"/>
      <c r="AC55" s="233"/>
      <c r="AD55" s="233"/>
      <c r="AE55" s="233"/>
      <c r="AF55" s="233"/>
      <c r="AG55" s="233"/>
      <c r="AH55" s="233"/>
      <c r="AI55" s="233"/>
      <c r="AJ55" s="233"/>
      <c r="AK55" s="233"/>
      <c r="AL55" s="233"/>
      <c r="AM55" s="233"/>
      <c r="AN55" s="233"/>
      <c r="AO55" s="233"/>
      <c r="AP55" s="233"/>
      <c r="AQ55" s="233"/>
      <c r="AR55" s="233"/>
      <c r="AS55" s="233"/>
      <c r="AT55" s="233"/>
      <c r="AU55" s="234"/>
    </row>
    <row r="56" spans="1:47" x14ac:dyDescent="0.3">
      <c r="A56" s="232"/>
      <c r="B56" s="233"/>
      <c r="C56" s="233"/>
      <c r="D56" s="233"/>
      <c r="E56" s="233"/>
      <c r="F56" s="233"/>
      <c r="G56" s="233"/>
      <c r="H56" s="233"/>
      <c r="I56" s="233"/>
      <c r="J56" s="233"/>
      <c r="K56" s="233"/>
      <c r="L56" s="233"/>
      <c r="M56" s="233"/>
      <c r="N56" s="233"/>
      <c r="O56" s="233"/>
      <c r="P56" s="233"/>
      <c r="Q56" s="233"/>
      <c r="R56" s="233"/>
      <c r="S56" s="233"/>
      <c r="T56" s="233"/>
      <c r="U56" s="233"/>
      <c r="V56" s="233"/>
      <c r="W56" s="233"/>
      <c r="X56" s="233"/>
      <c r="Y56" s="233"/>
      <c r="Z56" s="233"/>
      <c r="AA56" s="233"/>
      <c r="AB56" s="233"/>
      <c r="AC56" s="233"/>
      <c r="AD56" s="233"/>
      <c r="AE56" s="233"/>
      <c r="AF56" s="233"/>
      <c r="AG56" s="233"/>
      <c r="AH56" s="233"/>
      <c r="AI56" s="233"/>
      <c r="AJ56" s="233"/>
      <c r="AK56" s="233"/>
      <c r="AL56" s="233"/>
      <c r="AM56" s="233"/>
      <c r="AN56" s="233"/>
      <c r="AO56" s="233"/>
      <c r="AP56" s="233"/>
      <c r="AQ56" s="233"/>
      <c r="AR56" s="233"/>
      <c r="AS56" s="233"/>
      <c r="AT56" s="233"/>
      <c r="AU56" s="234"/>
    </row>
    <row r="57" spans="1:47" x14ac:dyDescent="0.3">
      <c r="A57" s="232"/>
      <c r="B57" s="233"/>
      <c r="C57" s="233"/>
      <c r="D57" s="233"/>
      <c r="E57" s="233"/>
      <c r="F57" s="233"/>
      <c r="G57" s="233"/>
      <c r="H57" s="233"/>
      <c r="I57" s="233"/>
      <c r="J57" s="233"/>
      <c r="K57" s="233"/>
      <c r="L57" s="233"/>
      <c r="M57" s="233"/>
      <c r="N57" s="233"/>
      <c r="O57" s="233"/>
      <c r="P57" s="233"/>
      <c r="Q57" s="233"/>
      <c r="R57" s="233"/>
      <c r="S57" s="233"/>
      <c r="T57" s="233"/>
      <c r="U57" s="233"/>
      <c r="V57" s="233"/>
      <c r="W57" s="233"/>
      <c r="X57" s="233"/>
      <c r="Y57" s="233"/>
      <c r="Z57" s="233"/>
      <c r="AA57" s="233"/>
      <c r="AB57" s="233"/>
      <c r="AC57" s="233"/>
      <c r="AD57" s="233"/>
      <c r="AE57" s="233"/>
      <c r="AF57" s="233"/>
      <c r="AG57" s="233"/>
      <c r="AH57" s="233"/>
      <c r="AI57" s="233"/>
      <c r="AJ57" s="233"/>
      <c r="AK57" s="233"/>
      <c r="AL57" s="233"/>
      <c r="AM57" s="233"/>
      <c r="AN57" s="233"/>
      <c r="AO57" s="233"/>
      <c r="AP57" s="233"/>
      <c r="AQ57" s="233"/>
      <c r="AR57" s="233"/>
      <c r="AS57" s="233"/>
      <c r="AT57" s="233"/>
      <c r="AU57" s="234"/>
    </row>
    <row r="58" spans="1:47" x14ac:dyDescent="0.3">
      <c r="A58" s="232"/>
      <c r="B58" s="233"/>
      <c r="C58" s="233"/>
      <c r="D58" s="233"/>
      <c r="E58" s="233"/>
      <c r="F58" s="233"/>
      <c r="G58" s="233"/>
      <c r="H58" s="233"/>
      <c r="I58" s="233"/>
      <c r="J58" s="233"/>
      <c r="K58" s="233"/>
      <c r="L58" s="233"/>
      <c r="M58" s="233"/>
      <c r="N58" s="233"/>
      <c r="O58" s="233"/>
      <c r="P58" s="233"/>
      <c r="Q58" s="233"/>
      <c r="R58" s="233"/>
      <c r="S58" s="233"/>
      <c r="T58" s="233"/>
      <c r="U58" s="233"/>
      <c r="V58" s="233"/>
      <c r="W58" s="233"/>
      <c r="X58" s="233"/>
      <c r="Y58" s="233"/>
      <c r="Z58" s="233"/>
      <c r="AA58" s="233"/>
      <c r="AB58" s="233"/>
      <c r="AC58" s="233"/>
      <c r="AD58" s="233"/>
      <c r="AE58" s="233"/>
      <c r="AF58" s="233"/>
      <c r="AG58" s="233"/>
      <c r="AH58" s="233"/>
      <c r="AI58" s="233"/>
      <c r="AJ58" s="233"/>
      <c r="AK58" s="233"/>
      <c r="AL58" s="233"/>
      <c r="AM58" s="233"/>
      <c r="AN58" s="233"/>
      <c r="AO58" s="233"/>
      <c r="AP58" s="233"/>
      <c r="AQ58" s="233"/>
      <c r="AR58" s="233"/>
      <c r="AS58" s="233"/>
      <c r="AT58" s="233"/>
      <c r="AU58" s="234"/>
    </row>
    <row r="59" spans="1:47" x14ac:dyDescent="0.3">
      <c r="A59" s="232"/>
      <c r="B59" s="233"/>
      <c r="C59" s="233"/>
      <c r="D59" s="233"/>
      <c r="E59" s="233"/>
      <c r="F59" s="233"/>
      <c r="G59" s="233"/>
      <c r="H59" s="233"/>
      <c r="I59" s="233"/>
      <c r="J59" s="233"/>
      <c r="K59" s="233"/>
      <c r="L59" s="233"/>
      <c r="M59" s="233"/>
      <c r="N59" s="233"/>
      <c r="O59" s="233"/>
      <c r="P59" s="233"/>
      <c r="Q59" s="233"/>
      <c r="R59" s="233"/>
      <c r="S59" s="233"/>
      <c r="T59" s="233"/>
      <c r="U59" s="233"/>
      <c r="V59" s="233"/>
      <c r="W59" s="233"/>
      <c r="X59" s="233"/>
      <c r="Y59" s="233"/>
      <c r="Z59" s="233"/>
      <c r="AA59" s="233"/>
      <c r="AB59" s="233"/>
      <c r="AC59" s="233"/>
      <c r="AD59" s="233"/>
      <c r="AE59" s="233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3"/>
      <c r="AQ59" s="233"/>
      <c r="AR59" s="233"/>
      <c r="AS59" s="233"/>
      <c r="AT59" s="233"/>
      <c r="AU59" s="234"/>
    </row>
    <row r="60" spans="1:47" x14ac:dyDescent="0.3">
      <c r="A60" s="232"/>
      <c r="B60" s="233"/>
      <c r="C60" s="233"/>
      <c r="D60" s="233"/>
      <c r="E60" s="233"/>
      <c r="F60" s="233"/>
      <c r="G60" s="233"/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33"/>
      <c r="U60" s="233"/>
      <c r="V60" s="233"/>
      <c r="W60" s="233"/>
      <c r="X60" s="233"/>
      <c r="Y60" s="233"/>
      <c r="Z60" s="233"/>
      <c r="AA60" s="233"/>
      <c r="AB60" s="233"/>
      <c r="AC60" s="233"/>
      <c r="AD60" s="233"/>
      <c r="AE60" s="233"/>
      <c r="AF60" s="233"/>
      <c r="AG60" s="233"/>
      <c r="AH60" s="233"/>
      <c r="AI60" s="233"/>
      <c r="AJ60" s="233"/>
      <c r="AK60" s="233"/>
      <c r="AL60" s="233"/>
      <c r="AM60" s="233"/>
      <c r="AN60" s="233"/>
      <c r="AO60" s="233"/>
      <c r="AP60" s="233"/>
      <c r="AQ60" s="233"/>
      <c r="AR60" s="233"/>
      <c r="AS60" s="233"/>
      <c r="AT60" s="233"/>
      <c r="AU60" s="234"/>
    </row>
    <row r="61" spans="1:47" x14ac:dyDescent="0.3">
      <c r="A61" s="232"/>
      <c r="B61" s="233"/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3"/>
      <c r="AQ61" s="233"/>
      <c r="AR61" s="233"/>
      <c r="AS61" s="233"/>
      <c r="AT61" s="233"/>
      <c r="AU61" s="234"/>
    </row>
    <row r="62" spans="1:47" x14ac:dyDescent="0.3">
      <c r="A62" s="232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3"/>
      <c r="AT62" s="233"/>
      <c r="AU62" s="234"/>
    </row>
    <row r="63" spans="1:47" x14ac:dyDescent="0.3">
      <c r="A63" s="232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4"/>
    </row>
    <row r="64" spans="1:47" x14ac:dyDescent="0.3">
      <c r="A64" s="232"/>
      <c r="B64" s="233"/>
      <c r="C64" s="233"/>
      <c r="D64" s="233"/>
      <c r="E64" s="233"/>
      <c r="F64" s="233"/>
      <c r="G64" s="233"/>
      <c r="H64" s="233"/>
      <c r="I64" s="233"/>
      <c r="J64" s="233"/>
      <c r="K64" s="233"/>
      <c r="L64" s="233"/>
      <c r="M64" s="233"/>
      <c r="N64" s="233"/>
      <c r="O64" s="233"/>
      <c r="P64" s="233"/>
      <c r="Q64" s="233"/>
      <c r="R64" s="233"/>
      <c r="S64" s="233"/>
      <c r="T64" s="233"/>
      <c r="U64" s="233"/>
      <c r="V64" s="233"/>
      <c r="W64" s="233"/>
      <c r="X64" s="233"/>
      <c r="Y64" s="233"/>
      <c r="Z64" s="233"/>
      <c r="AA64" s="233"/>
      <c r="AB64" s="233"/>
      <c r="AC64" s="233"/>
      <c r="AD64" s="233"/>
      <c r="AE64" s="233"/>
      <c r="AF64" s="233"/>
      <c r="AG64" s="233"/>
      <c r="AH64" s="233"/>
      <c r="AI64" s="233"/>
      <c r="AJ64" s="233"/>
      <c r="AK64" s="233"/>
      <c r="AL64" s="233"/>
      <c r="AM64" s="233"/>
      <c r="AN64" s="233"/>
      <c r="AO64" s="233"/>
      <c r="AP64" s="233"/>
      <c r="AQ64" s="233"/>
      <c r="AR64" s="233"/>
      <c r="AS64" s="233"/>
      <c r="AT64" s="233"/>
      <c r="AU64" s="234"/>
    </row>
    <row r="65" spans="1:47" x14ac:dyDescent="0.3">
      <c r="A65" s="232"/>
      <c r="B65" s="233"/>
      <c r="C65" s="233"/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233"/>
      <c r="O65" s="233"/>
      <c r="P65" s="233"/>
      <c r="Q65" s="233"/>
      <c r="R65" s="233"/>
      <c r="S65" s="233"/>
      <c r="T65" s="233"/>
      <c r="U65" s="233"/>
      <c r="V65" s="233"/>
      <c r="W65" s="233"/>
      <c r="X65" s="233"/>
      <c r="Y65" s="233"/>
      <c r="Z65" s="233"/>
      <c r="AA65" s="233"/>
      <c r="AB65" s="233"/>
      <c r="AC65" s="233"/>
      <c r="AD65" s="233"/>
      <c r="AE65" s="233"/>
      <c r="AF65" s="233"/>
      <c r="AG65" s="233"/>
      <c r="AH65" s="233"/>
      <c r="AI65" s="233"/>
      <c r="AJ65" s="233"/>
      <c r="AK65" s="233"/>
      <c r="AL65" s="233"/>
      <c r="AM65" s="233"/>
      <c r="AN65" s="233"/>
      <c r="AO65" s="233"/>
      <c r="AP65" s="233"/>
      <c r="AQ65" s="233"/>
      <c r="AR65" s="233"/>
      <c r="AS65" s="233"/>
      <c r="AT65" s="233"/>
      <c r="AU65" s="234"/>
    </row>
    <row r="66" spans="1:47" x14ac:dyDescent="0.3">
      <c r="A66" s="232"/>
      <c r="B66" s="233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3"/>
      <c r="O66" s="233"/>
      <c r="P66" s="233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4"/>
    </row>
    <row r="67" spans="1:47" x14ac:dyDescent="0.3">
      <c r="A67" s="232"/>
      <c r="B67" s="233"/>
      <c r="C67" s="233"/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233"/>
      <c r="O67" s="233"/>
      <c r="P67" s="233"/>
      <c r="Q67" s="233"/>
      <c r="R67" s="233"/>
      <c r="S67" s="233"/>
      <c r="T67" s="233"/>
      <c r="U67" s="233"/>
      <c r="V67" s="233"/>
      <c r="W67" s="233"/>
      <c r="X67" s="233"/>
      <c r="Y67" s="233"/>
      <c r="Z67" s="233"/>
      <c r="AA67" s="233"/>
      <c r="AB67" s="233"/>
      <c r="AC67" s="233"/>
      <c r="AD67" s="233"/>
      <c r="AE67" s="233"/>
      <c r="AF67" s="233"/>
      <c r="AG67" s="233"/>
      <c r="AH67" s="233"/>
      <c r="AI67" s="233"/>
      <c r="AJ67" s="233"/>
      <c r="AK67" s="233"/>
      <c r="AL67" s="233"/>
      <c r="AM67" s="233"/>
      <c r="AN67" s="233"/>
      <c r="AO67" s="233"/>
      <c r="AP67" s="233"/>
      <c r="AQ67" s="233"/>
      <c r="AR67" s="233"/>
      <c r="AS67" s="233"/>
      <c r="AT67" s="233"/>
      <c r="AU67" s="234"/>
    </row>
    <row r="68" spans="1:47" x14ac:dyDescent="0.3">
      <c r="A68" s="232"/>
      <c r="B68" s="233"/>
      <c r="C68" s="233"/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233"/>
      <c r="O68" s="233"/>
      <c r="P68" s="233"/>
      <c r="Q68" s="233"/>
      <c r="R68" s="233"/>
      <c r="S68" s="233"/>
      <c r="T68" s="233"/>
      <c r="U68" s="233"/>
      <c r="V68" s="233"/>
      <c r="W68" s="233"/>
      <c r="X68" s="233"/>
      <c r="Y68" s="233"/>
      <c r="Z68" s="233"/>
      <c r="AA68" s="233"/>
      <c r="AB68" s="233"/>
      <c r="AC68" s="233"/>
      <c r="AD68" s="233"/>
      <c r="AE68" s="233"/>
      <c r="AF68" s="233"/>
      <c r="AG68" s="233"/>
      <c r="AH68" s="233"/>
      <c r="AI68" s="233"/>
      <c r="AJ68" s="233"/>
      <c r="AK68" s="233"/>
      <c r="AL68" s="233"/>
      <c r="AM68" s="233"/>
      <c r="AN68" s="233"/>
      <c r="AO68" s="233"/>
      <c r="AP68" s="233"/>
      <c r="AQ68" s="233"/>
      <c r="AR68" s="233"/>
      <c r="AS68" s="233"/>
      <c r="AT68" s="233"/>
      <c r="AU68" s="234"/>
    </row>
    <row r="69" spans="1:47" x14ac:dyDescent="0.3">
      <c r="A69" s="235"/>
      <c r="B69" s="236"/>
      <c r="C69" s="236"/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36"/>
      <c r="O69" s="236"/>
      <c r="P69" s="236"/>
      <c r="Q69" s="236"/>
      <c r="R69" s="236"/>
      <c r="S69" s="236"/>
      <c r="T69" s="236"/>
      <c r="U69" s="236"/>
      <c r="V69" s="236"/>
      <c r="W69" s="236"/>
      <c r="X69" s="236"/>
      <c r="Y69" s="236"/>
      <c r="Z69" s="236"/>
      <c r="AA69" s="236"/>
      <c r="AB69" s="236"/>
      <c r="AC69" s="236"/>
      <c r="AD69" s="236"/>
      <c r="AE69" s="236"/>
      <c r="AF69" s="236"/>
      <c r="AG69" s="236"/>
      <c r="AH69" s="236"/>
      <c r="AI69" s="236"/>
      <c r="AJ69" s="236"/>
      <c r="AK69" s="236"/>
      <c r="AL69" s="236"/>
      <c r="AM69" s="236"/>
      <c r="AN69" s="236"/>
      <c r="AO69" s="236"/>
      <c r="AP69" s="236"/>
      <c r="AQ69" s="236"/>
      <c r="AR69" s="236"/>
      <c r="AS69" s="236"/>
      <c r="AT69" s="236"/>
      <c r="AU69" s="237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mergeCells count="313">
    <mergeCell ref="A33:AN33"/>
    <mergeCell ref="A34:AU35"/>
    <mergeCell ref="A36:AU69"/>
    <mergeCell ref="AH70:AL70"/>
    <mergeCell ref="AM70:AT70"/>
    <mergeCell ref="AJ2:AO4"/>
    <mergeCell ref="AP2:AU4"/>
    <mergeCell ref="A3:C3"/>
    <mergeCell ref="D3:J3"/>
    <mergeCell ref="A4:C4"/>
    <mergeCell ref="D4:J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J28:AO29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P28:AU29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0"/>
  <sheetViews>
    <sheetView tabSelected="1" zoomScale="130" zoomScaleNormal="130" workbookViewId="0">
      <selection activeCell="AG3" sqref="AG3"/>
    </sheetView>
  </sheetViews>
  <sheetFormatPr defaultColWidth="7.69921875" defaultRowHeight="13.8" x14ac:dyDescent="0.3"/>
  <cols>
    <col min="1" max="1" width="8.5" style="44" bestFit="1" customWidth="1"/>
    <col min="2" max="2" width="21.5" style="44" bestFit="1" customWidth="1"/>
    <col min="3" max="3" width="4.09765625" style="44" customWidth="1"/>
    <col min="4" max="4" width="1.5" style="44" customWidth="1"/>
    <col min="5" max="6" width="4.09765625" style="44" customWidth="1"/>
    <col min="7" max="7" width="1.5" style="44" customWidth="1"/>
    <col min="8" max="9" width="4.09765625" style="44" customWidth="1"/>
    <col min="10" max="10" width="1.5" style="44" customWidth="1"/>
    <col min="11" max="12" width="4.09765625" style="44" customWidth="1"/>
    <col min="13" max="13" width="1.5" style="44" customWidth="1"/>
    <col min="14" max="15" width="4.09765625" style="44" customWidth="1"/>
    <col min="16" max="16" width="1.5" style="44" customWidth="1"/>
    <col min="17" max="18" width="4.09765625" style="44" customWidth="1"/>
    <col min="19" max="19" width="1.5" style="44" customWidth="1"/>
    <col min="20" max="20" width="4.09765625" style="44" customWidth="1"/>
    <col min="21" max="21" width="4.09765625" style="44" hidden="1" customWidth="1"/>
    <col min="22" max="22" width="1.5" style="44" hidden="1" customWidth="1"/>
    <col min="23" max="23" width="4.09765625" style="44" hidden="1" customWidth="1"/>
    <col min="24" max="26" width="3.59765625" style="44" customWidth="1"/>
    <col min="27" max="27" width="4.09765625" style="44" customWidth="1"/>
    <col min="28" max="28" width="1.19921875" style="44" bestFit="1" customWidth="1"/>
    <col min="29" max="30" width="4.09765625" style="44" customWidth="1"/>
    <col min="31" max="31" width="8.5" style="44" bestFit="1" customWidth="1"/>
    <col min="32" max="32" width="9.09765625" style="44" bestFit="1" customWidth="1"/>
    <col min="33" max="33" width="7.69921875" style="46"/>
    <col min="34" max="35" width="7.69921875" style="44"/>
    <col min="36" max="36" width="13.69921875" style="45" customWidth="1"/>
    <col min="37" max="37" width="1.19921875" style="44" hidden="1" customWidth="1"/>
    <col min="38" max="38" width="1.69921875" style="44" hidden="1" customWidth="1"/>
    <col min="39" max="39" width="1.69921875" style="63" hidden="1" customWidth="1"/>
    <col min="40" max="40" width="1.69921875" style="46" hidden="1" customWidth="1"/>
    <col min="41" max="58" width="1.69921875" style="44" hidden="1" customWidth="1"/>
    <col min="59" max="59" width="7.69921875" style="44" customWidth="1"/>
    <col min="60" max="16384" width="7.69921875" style="44"/>
  </cols>
  <sheetData>
    <row r="1" spans="1:58" ht="28.8" thickBot="1" x14ac:dyDescent="0.35"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4" t="s">
        <v>67</v>
      </c>
      <c r="AM1" s="188" t="s">
        <v>31</v>
      </c>
      <c r="AN1" s="188"/>
      <c r="AO1" s="188"/>
      <c r="AP1" s="188"/>
      <c r="AQ1" s="188"/>
      <c r="AR1" s="188"/>
      <c r="AS1" s="188"/>
      <c r="AT1" s="188"/>
      <c r="AU1" s="188"/>
      <c r="AV1" s="188"/>
      <c r="AW1" s="188"/>
      <c r="AX1" s="188"/>
      <c r="AY1" s="188"/>
      <c r="AZ1" s="188"/>
      <c r="BA1" s="188"/>
      <c r="BB1" s="188"/>
      <c r="BC1" s="188"/>
      <c r="BD1" s="188"/>
      <c r="BE1" s="188"/>
    </row>
    <row r="2" spans="1:58" ht="49.5" customHeight="1" thickTop="1" thickBot="1" x14ac:dyDescent="0.35">
      <c r="A2" s="214" t="s">
        <v>68</v>
      </c>
      <c r="B2" s="47" t="s">
        <v>24</v>
      </c>
      <c r="C2" s="189" t="str">
        <f>IF(B3="","",B3)</f>
        <v>TJ Sokol Kyšice</v>
      </c>
      <c r="D2" s="189"/>
      <c r="E2" s="189"/>
      <c r="F2" s="189" t="str">
        <f>IF(B4="","",B4)</f>
        <v>Sokol Svinov</v>
      </c>
      <c r="G2" s="189"/>
      <c r="H2" s="189"/>
      <c r="I2" s="189" t="str">
        <f>IF(B5="","",B5)</f>
        <v>SK Studénka</v>
      </c>
      <c r="J2" s="189"/>
      <c r="K2" s="189"/>
      <c r="L2" s="189" t="str">
        <f>IF(B6="","",B6)</f>
        <v>TJ Stará Huť</v>
      </c>
      <c r="M2" s="189"/>
      <c r="N2" s="189"/>
      <c r="O2" s="189" t="str">
        <f>IF(B7="","",B7)</f>
        <v>TJ Sokol Nezvěstice</v>
      </c>
      <c r="P2" s="189"/>
      <c r="Q2" s="189"/>
      <c r="R2" s="189" t="str">
        <f>IF(B8="","",B8)</f>
        <v>TJ Sokol Vracov</v>
      </c>
      <c r="S2" s="189"/>
      <c r="T2" s="189"/>
      <c r="U2" s="189" t="str">
        <f>IF(B9="","",B9)</f>
        <v/>
      </c>
      <c r="V2" s="189"/>
      <c r="W2" s="190"/>
      <c r="X2" s="48" t="s">
        <v>25</v>
      </c>
      <c r="Y2" s="49" t="s">
        <v>26</v>
      </c>
      <c r="Z2" s="49" t="s">
        <v>27</v>
      </c>
      <c r="AA2" s="191" t="s">
        <v>28</v>
      </c>
      <c r="AB2" s="192"/>
      <c r="AC2" s="192"/>
      <c r="AD2" s="193"/>
      <c r="AE2" s="49" t="s">
        <v>29</v>
      </c>
      <c r="AF2" s="50" t="s">
        <v>30</v>
      </c>
      <c r="AG2" s="194"/>
      <c r="AL2" s="188" t="s">
        <v>32</v>
      </c>
      <c r="AM2" s="188"/>
      <c r="AN2" s="188"/>
      <c r="AO2" s="188"/>
      <c r="AP2" s="188"/>
      <c r="AQ2" s="188"/>
      <c r="AR2" s="188"/>
      <c r="AS2" s="188" t="s">
        <v>33</v>
      </c>
      <c r="AT2" s="188"/>
      <c r="AU2" s="188"/>
      <c r="AV2" s="188"/>
      <c r="AW2" s="188"/>
      <c r="AX2" s="188"/>
      <c r="AY2" s="188"/>
      <c r="AZ2" s="188" t="s">
        <v>34</v>
      </c>
      <c r="BA2" s="188"/>
      <c r="BB2" s="188"/>
      <c r="BC2" s="188"/>
      <c r="BD2" s="188"/>
      <c r="BE2" s="188"/>
      <c r="BF2" s="188"/>
    </row>
    <row r="3" spans="1:58" ht="19.95" customHeight="1" x14ac:dyDescent="0.3">
      <c r="A3" s="214"/>
      <c r="B3" s="51" t="str">
        <f>IF(Rozpis!B2:D2="","",Rozpis!B2:D2)</f>
        <v>TJ Sokol Kyšice</v>
      </c>
      <c r="C3" s="200"/>
      <c r="D3" s="201"/>
      <c r="E3" s="201"/>
      <c r="F3" s="52">
        <f>E4</f>
        <v>12</v>
      </c>
      <c r="G3" s="53" t="s">
        <v>8</v>
      </c>
      <c r="H3" s="54">
        <f>C4</f>
        <v>2</v>
      </c>
      <c r="I3" s="52">
        <f>E5</f>
        <v>13</v>
      </c>
      <c r="J3" s="53" t="s">
        <v>8</v>
      </c>
      <c r="K3" s="54">
        <f>C5</f>
        <v>8</v>
      </c>
      <c r="L3" s="52">
        <f>E6</f>
        <v>8</v>
      </c>
      <c r="M3" s="53" t="s">
        <v>8</v>
      </c>
      <c r="N3" s="54">
        <f>C6</f>
        <v>12</v>
      </c>
      <c r="O3" s="52">
        <f>E7</f>
        <v>5</v>
      </c>
      <c r="P3" s="53" t="s">
        <v>8</v>
      </c>
      <c r="Q3" s="54">
        <f>C7</f>
        <v>11</v>
      </c>
      <c r="R3" s="52">
        <f>E8</f>
        <v>13</v>
      </c>
      <c r="S3" s="53" t="s">
        <v>8</v>
      </c>
      <c r="T3" s="54">
        <f>C8</f>
        <v>13</v>
      </c>
      <c r="U3" s="52"/>
      <c r="V3" s="53" t="s">
        <v>8</v>
      </c>
      <c r="W3" s="55"/>
      <c r="X3" s="56">
        <f>SUM(AL3:AR3)</f>
        <v>2</v>
      </c>
      <c r="Y3" s="57">
        <f>SUM(AS3:AY3)</f>
        <v>1</v>
      </c>
      <c r="Z3" s="57">
        <f>SUM(AZ3:BF3)</f>
        <v>2</v>
      </c>
      <c r="AA3" s="58">
        <f>SUM(IF(F3&lt;&gt;"",F3,0),IF(I3&lt;&gt;"",I3,0),IF(L3&lt;&gt;"",L3,0),IF(O3&lt;&gt;"",O3,0),IF(R3&lt;&gt;"",R3,0),IF(U3&lt;&gt;"",U3,0),0)</f>
        <v>51</v>
      </c>
      <c r="AB3" s="53" t="s">
        <v>8</v>
      </c>
      <c r="AC3" s="59">
        <f>SUM(IF(H3&lt;&gt;"",H3,0),IF(K3&lt;&gt;"",K3,0),IF(N3&lt;&gt;"",N3,0),IF(Q3&lt;&gt;"",Q3,0),IF(T3&lt;&gt;"",T3,0),IF(W3&lt;&gt;"",W3,0),0)</f>
        <v>46</v>
      </c>
      <c r="AD3" s="54">
        <f>SUM(AA3-AC3)</f>
        <v>5</v>
      </c>
      <c r="AE3" s="57">
        <f>SUM(X3*2+Y3*1)</f>
        <v>5</v>
      </c>
      <c r="AF3" s="60">
        <f>RANK(AE3,AE$3:AE$9,0)</f>
        <v>3</v>
      </c>
      <c r="AG3" s="41">
        <v>3</v>
      </c>
      <c r="AL3" s="62"/>
      <c r="AM3" s="63">
        <f>IF($F3&gt;$H3,1,0)</f>
        <v>1</v>
      </c>
      <c r="AN3" s="63">
        <f>IF($I3&gt;$K3,1,0)</f>
        <v>1</v>
      </c>
      <c r="AO3" s="63">
        <f>IF($L3&gt;$N3,1,0)</f>
        <v>0</v>
      </c>
      <c r="AP3" s="63">
        <f>IF($O3&gt;$Q3,1,0)</f>
        <v>0</v>
      </c>
      <c r="AQ3" s="63">
        <f>IF($R3&gt;$T3,1,0)</f>
        <v>0</v>
      </c>
      <c r="AR3" s="63">
        <f>IF($U3&gt;$W3,1,0)</f>
        <v>0</v>
      </c>
      <c r="AS3" s="64"/>
      <c r="AT3" s="63">
        <f>IF(OR(F3="",H3=""),0,IF(F3=H3,1,0))</f>
        <v>0</v>
      </c>
      <c r="AU3" s="63">
        <f>IF(OR(I3="",K3=""),0,IF(I3=K3,1,0))</f>
        <v>0</v>
      </c>
      <c r="AV3" s="63">
        <f>IF(OR(L3="",N3=""),0,IF(L3=N3,1,0))</f>
        <v>0</v>
      </c>
      <c r="AW3" s="63">
        <f>IF(OR(L3="",N3=""),0,IF(L3=N3,1,0))</f>
        <v>0</v>
      </c>
      <c r="AX3" s="63">
        <f>IF(OR(R3="",T3=""),0,IF(R3=T3,1,0))</f>
        <v>1</v>
      </c>
      <c r="AY3" s="63">
        <f>IF(OR(U3="",W3=""),0,IF(U3=W3,1,0))</f>
        <v>0</v>
      </c>
      <c r="AZ3" s="64"/>
      <c r="BA3" s="63">
        <f>IF($F3&lt;$H3,1,0)</f>
        <v>0</v>
      </c>
      <c r="BB3" s="63">
        <f>IF($I3&lt;$K3,1,0)</f>
        <v>0</v>
      </c>
      <c r="BC3" s="63">
        <f>IF($L3&lt;$N3,1,0)</f>
        <v>1</v>
      </c>
      <c r="BD3" s="63">
        <f>IF($O3&lt;$Q3,1,0)</f>
        <v>1</v>
      </c>
      <c r="BE3" s="63">
        <f>IF($R3&lt;$T3,1,0)</f>
        <v>0</v>
      </c>
      <c r="BF3" s="63">
        <f>IF($U3&lt;$W3,1,0)</f>
        <v>0</v>
      </c>
    </row>
    <row r="4" spans="1:58" ht="19.95" customHeight="1" x14ac:dyDescent="0.3">
      <c r="A4" s="214"/>
      <c r="B4" s="51" t="str">
        <f>IF(Rozpis!B3:D3="","",Rozpis!B3:D3)</f>
        <v>Sokol Svinov</v>
      </c>
      <c r="C4" s="65">
        <f>'Zápis 2. nasazený'!AK7</f>
        <v>2</v>
      </c>
      <c r="D4" s="65" t="s">
        <v>8</v>
      </c>
      <c r="E4" s="66">
        <f>'Zápis 1. nasazený'!AK7</f>
        <v>12</v>
      </c>
      <c r="F4" s="202"/>
      <c r="G4" s="202"/>
      <c r="H4" s="202"/>
      <c r="I4" s="67">
        <f>H5</f>
        <v>5</v>
      </c>
      <c r="J4" s="65" t="s">
        <v>8</v>
      </c>
      <c r="K4" s="66">
        <f>F5</f>
        <v>11</v>
      </c>
      <c r="L4" s="67">
        <f>H6</f>
        <v>7</v>
      </c>
      <c r="M4" s="65" t="s">
        <v>8</v>
      </c>
      <c r="N4" s="66">
        <f>F6</f>
        <v>14</v>
      </c>
      <c r="O4" s="67">
        <f>H7</f>
        <v>3</v>
      </c>
      <c r="P4" s="65" t="s">
        <v>8</v>
      </c>
      <c r="Q4" s="66">
        <f>F7</f>
        <v>11</v>
      </c>
      <c r="R4" s="67">
        <f>H8</f>
        <v>10</v>
      </c>
      <c r="S4" s="65" t="s">
        <v>8</v>
      </c>
      <c r="T4" s="66">
        <f>F8</f>
        <v>17</v>
      </c>
      <c r="U4" s="67"/>
      <c r="V4" s="65" t="s">
        <v>8</v>
      </c>
      <c r="W4" s="68"/>
      <c r="X4" s="51">
        <f t="shared" ref="X4:X9" si="0">SUM(AL4:AR4)</f>
        <v>0</v>
      </c>
      <c r="Y4" s="69">
        <f t="shared" ref="Y4:Y9" si="1">SUM(AS4:AY4)</f>
        <v>0</v>
      </c>
      <c r="Z4" s="69">
        <f t="shared" ref="Z4:Z9" si="2">SUM(AZ4:BF4)</f>
        <v>5</v>
      </c>
      <c r="AA4" s="70">
        <f>SUM(IF(C4&lt;&gt;"",C4,0),IF(I4&lt;&gt;"",I4,0),IF(L4&lt;&gt;"",L4,0),IF(O4&lt;&gt;"",O4,0),IF(R4&lt;&gt;"",R4,0),IF(U4&lt;&gt;"",U4,0),0)</f>
        <v>27</v>
      </c>
      <c r="AB4" s="65" t="s">
        <v>8</v>
      </c>
      <c r="AC4" s="71">
        <f>SUM(IF(E4&lt;&gt;"",E4,0),IF(K4&lt;&gt;"",K4,0),IF(N4&lt;&gt;"",N4,0),IF(Q4&lt;&gt;"",Q4,0),IF(T4&lt;&gt;"",T4,0),IF(W4&lt;&gt;"",W4,0),0)</f>
        <v>65</v>
      </c>
      <c r="AD4" s="54">
        <f t="shared" ref="AD4:AD7" si="3">SUM(AA4-AC4)</f>
        <v>-38</v>
      </c>
      <c r="AE4" s="57">
        <f t="shared" ref="AE4:AE7" si="4">SUM(X4*2+Y4*1)</f>
        <v>0</v>
      </c>
      <c r="AF4" s="72">
        <f t="shared" ref="AF4:AF6" si="5">RANK(AE4,AE$3:AE$9,0)</f>
        <v>6</v>
      </c>
      <c r="AG4" s="41">
        <v>6</v>
      </c>
      <c r="AL4" s="44">
        <f t="shared" ref="AL4:AL9" si="6">IF($C4&gt;$E4,1,0)</f>
        <v>0</v>
      </c>
      <c r="AM4" s="64"/>
      <c r="AN4" s="63">
        <f t="shared" ref="AN4:AN9" si="7">IF($I4&gt;$K4,1,0)</f>
        <v>0</v>
      </c>
      <c r="AO4" s="63">
        <f t="shared" ref="AO4:AO9" si="8">IF($L4&gt;$N4,1,0)</f>
        <v>0</v>
      </c>
      <c r="AP4" s="63">
        <f t="shared" ref="AP4:AP9" si="9">IF($O4&gt;$Q4,1,0)</f>
        <v>0</v>
      </c>
      <c r="AQ4" s="63">
        <f t="shared" ref="AQ4:AQ9" si="10">IF($R4&gt;$T4,1,0)</f>
        <v>0</v>
      </c>
      <c r="AR4" s="63">
        <f t="shared" ref="AR4:AR8" si="11">IF($U4&gt;$W4,1,0)</f>
        <v>0</v>
      </c>
      <c r="AS4" s="63">
        <f>IF(OR(C4="",E4=""),0,IF(C4=E4,1,0))</f>
        <v>0</v>
      </c>
      <c r="AT4" s="64"/>
      <c r="AU4" s="63">
        <f t="shared" ref="AU4:AU8" si="12">IF(OR(I4="",K4=""),0,IF(I4=K4,1,0))</f>
        <v>0</v>
      </c>
      <c r="AV4" s="63">
        <f>IF(OR(L4="",N4=""),0,IF(L4=N4,1,0))</f>
        <v>0</v>
      </c>
      <c r="AW4" s="63">
        <f>IF(OR(L4="",N4=""),0,IF(L4=N4,1,0))</f>
        <v>0</v>
      </c>
      <c r="AX4" s="63">
        <f>IF(OR(R4="",T4=""),0,IF(R4=T4,1,0))</f>
        <v>0</v>
      </c>
      <c r="AY4" s="63">
        <f>IF(OR(U4="",W4=""),0,IF(U4=W4,1,0))</f>
        <v>0</v>
      </c>
      <c r="AZ4" s="63">
        <f t="shared" ref="AZ4:AZ9" si="13">IF($C4&lt;$E4,1,0)</f>
        <v>1</v>
      </c>
      <c r="BA4" s="64"/>
      <c r="BB4" s="63">
        <f t="shared" ref="BB4:BB9" si="14">IF($I4&lt;$K4,1,0)</f>
        <v>1</v>
      </c>
      <c r="BC4" s="63">
        <f t="shared" ref="BC4:BC9" si="15">IF($L4&lt;$N4,1,0)</f>
        <v>1</v>
      </c>
      <c r="BD4" s="63">
        <f t="shared" ref="BD4:BD9" si="16">IF($O4&lt;$Q4,1,0)</f>
        <v>1</v>
      </c>
      <c r="BE4" s="63">
        <f t="shared" ref="BE4:BE9" si="17">IF($R4&lt;$T4,1,0)</f>
        <v>1</v>
      </c>
      <c r="BF4" s="63">
        <f t="shared" ref="BF4:BF8" si="18">IF($U4&lt;$W4,1,0)</f>
        <v>0</v>
      </c>
    </row>
    <row r="5" spans="1:58" ht="19.95" customHeight="1" x14ac:dyDescent="0.3">
      <c r="A5" s="214"/>
      <c r="B5" s="51" t="str">
        <f>IF(Rozpis!B4:D4="","",Rozpis!B4:D4)</f>
        <v>SK Studénka</v>
      </c>
      <c r="C5" s="65">
        <f>'Zápis 3. nasazený'!AE7</f>
        <v>8</v>
      </c>
      <c r="D5" s="65" t="s">
        <v>8</v>
      </c>
      <c r="E5" s="66">
        <f>'Zápis 1. nasazený'!AE7</f>
        <v>13</v>
      </c>
      <c r="F5" s="67">
        <f>'Zápis 3. nasazený'!S7</f>
        <v>11</v>
      </c>
      <c r="G5" s="65" t="s">
        <v>8</v>
      </c>
      <c r="H5" s="66">
        <f>'Zápis 2. nasazený'!S7</f>
        <v>5</v>
      </c>
      <c r="I5" s="202"/>
      <c r="J5" s="202"/>
      <c r="K5" s="202"/>
      <c r="L5" s="67">
        <f>K6</f>
        <v>4</v>
      </c>
      <c r="M5" s="65" t="s">
        <v>8</v>
      </c>
      <c r="N5" s="66">
        <f>I6</f>
        <v>8</v>
      </c>
      <c r="O5" s="67">
        <f>K7</f>
        <v>10</v>
      </c>
      <c r="P5" s="65" t="s">
        <v>8</v>
      </c>
      <c r="Q5" s="66">
        <f>I7</f>
        <v>13</v>
      </c>
      <c r="R5" s="67">
        <f>K8</f>
        <v>8</v>
      </c>
      <c r="S5" s="65" t="s">
        <v>8</v>
      </c>
      <c r="T5" s="66">
        <f>I8</f>
        <v>9</v>
      </c>
      <c r="U5" s="67"/>
      <c r="V5" s="65" t="s">
        <v>8</v>
      </c>
      <c r="W5" s="68"/>
      <c r="X5" s="51">
        <f t="shared" si="0"/>
        <v>1</v>
      </c>
      <c r="Y5" s="69">
        <f t="shared" si="1"/>
        <v>0</v>
      </c>
      <c r="Z5" s="69">
        <f t="shared" si="2"/>
        <v>4</v>
      </c>
      <c r="AA5" s="70">
        <f>SUM(IF(C5&lt;&gt;"",C5,0),IF(F5&lt;&gt;"",F5,0),IF(L5&lt;&gt;"",L5,0),IF(O5&lt;&gt;"",O5,0),IF(R5&lt;&gt;"",R5,0),IF(U5&lt;&gt;"",U5,0),0)</f>
        <v>41</v>
      </c>
      <c r="AB5" s="65" t="s">
        <v>8</v>
      </c>
      <c r="AC5" s="71">
        <f>SUM(IF(E5&lt;&gt;"",E5,0),IF(H5&lt;&gt;"",H5,0),IF(N5&lt;&gt;"",N5,0),IF(Q5&lt;&gt;"",Q5,0),IF(T5&lt;&gt;"",T5,0),IF(W5&lt;&gt;"",W5,0),0)</f>
        <v>48</v>
      </c>
      <c r="AD5" s="54">
        <f t="shared" si="3"/>
        <v>-7</v>
      </c>
      <c r="AE5" s="57">
        <f t="shared" si="4"/>
        <v>2</v>
      </c>
      <c r="AF5" s="72">
        <f t="shared" si="5"/>
        <v>5</v>
      </c>
      <c r="AG5" s="41">
        <v>5</v>
      </c>
      <c r="AL5" s="44">
        <f t="shared" si="6"/>
        <v>0</v>
      </c>
      <c r="AM5" s="63">
        <f t="shared" ref="AM5:AM9" si="19">IF($F5&gt;$H5,1,0)</f>
        <v>1</v>
      </c>
      <c r="AN5" s="64"/>
      <c r="AO5" s="63">
        <f t="shared" si="8"/>
        <v>0</v>
      </c>
      <c r="AP5" s="63">
        <f t="shared" si="9"/>
        <v>0</v>
      </c>
      <c r="AQ5" s="63">
        <f t="shared" si="10"/>
        <v>0</v>
      </c>
      <c r="AR5" s="63">
        <f t="shared" si="11"/>
        <v>0</v>
      </c>
      <c r="AS5" s="63">
        <f t="shared" ref="AS5:AS8" si="20">IF(OR(C5="",E5=""),0,IF(C5=E5,1,0))</f>
        <v>0</v>
      </c>
      <c r="AT5" s="63">
        <f t="shared" ref="AT5:AT8" si="21">IF(OR(F5="",H5=""),0,IF(F5=H5,1,0))</f>
        <v>0</v>
      </c>
      <c r="AU5" s="64"/>
      <c r="AV5" s="63">
        <f t="shared" ref="AV5:AV8" si="22">IF(OR(L5="",N5=""),0,IF(L5=N5,1,0))</f>
        <v>0</v>
      </c>
      <c r="AW5" s="63">
        <f t="shared" ref="AW5:AW8" si="23">IF(OR(L5="",N5=""),0,IF(L5=N5,1,0))</f>
        <v>0</v>
      </c>
      <c r="AX5" s="63">
        <f t="shared" ref="AX5:AX7" si="24">IF(OR(R5="",T5=""),0,IF(R5=T5,1,0))</f>
        <v>0</v>
      </c>
      <c r="AY5" s="63">
        <f t="shared" ref="AY5:AY8" si="25">IF(OR(U5="",W5=""),0,IF(U5=W5,1,0))</f>
        <v>0</v>
      </c>
      <c r="AZ5" s="63">
        <f t="shared" si="13"/>
        <v>1</v>
      </c>
      <c r="BA5" s="63">
        <f t="shared" ref="BA5:BA9" si="26">IF($F5&lt;$H5,1,0)</f>
        <v>0</v>
      </c>
      <c r="BB5" s="64"/>
      <c r="BC5" s="63">
        <f t="shared" si="15"/>
        <v>1</v>
      </c>
      <c r="BD5" s="63">
        <f t="shared" si="16"/>
        <v>1</v>
      </c>
      <c r="BE5" s="63">
        <f t="shared" si="17"/>
        <v>1</v>
      </c>
      <c r="BF5" s="63">
        <f t="shared" si="18"/>
        <v>0</v>
      </c>
    </row>
    <row r="6" spans="1:58" ht="19.95" customHeight="1" x14ac:dyDescent="0.3">
      <c r="A6" s="214"/>
      <c r="B6" s="51" t="str">
        <f>IF(Rozpis!B5:D5="","",Rozpis!B5:D5)</f>
        <v>TJ Stará Huť</v>
      </c>
      <c r="C6" s="65">
        <f>'Zápis 4. nasazený'!Y7</f>
        <v>12</v>
      </c>
      <c r="D6" s="65" t="s">
        <v>8</v>
      </c>
      <c r="E6" s="66">
        <f>'Zápis 1. nasazený'!Y7</f>
        <v>8</v>
      </c>
      <c r="F6" s="67">
        <f>'Zápis 4. nasazený'!M7</f>
        <v>14</v>
      </c>
      <c r="G6" s="65" t="s">
        <v>8</v>
      </c>
      <c r="H6" s="66">
        <f>'Zápis 2. nasazený'!M7</f>
        <v>7</v>
      </c>
      <c r="I6" s="67">
        <f>'Zápis 4. nasazený'!AK7</f>
        <v>8</v>
      </c>
      <c r="J6" s="65" t="s">
        <v>8</v>
      </c>
      <c r="K6" s="66">
        <f>'Zápis 3. nasazený'!AK7</f>
        <v>4</v>
      </c>
      <c r="L6" s="202"/>
      <c r="M6" s="202"/>
      <c r="N6" s="202"/>
      <c r="O6" s="67">
        <f>N7</f>
        <v>1</v>
      </c>
      <c r="P6" s="65" t="s">
        <v>8</v>
      </c>
      <c r="Q6" s="66">
        <f>L7</f>
        <v>8</v>
      </c>
      <c r="R6" s="67">
        <f>N8</f>
        <v>8</v>
      </c>
      <c r="S6" s="65" t="s">
        <v>8</v>
      </c>
      <c r="T6" s="66">
        <f>L8</f>
        <v>6</v>
      </c>
      <c r="U6" s="67"/>
      <c r="V6" s="65" t="s">
        <v>8</v>
      </c>
      <c r="W6" s="68"/>
      <c r="X6" s="51">
        <f t="shared" si="0"/>
        <v>4</v>
      </c>
      <c r="Y6" s="69">
        <f t="shared" si="1"/>
        <v>0</v>
      </c>
      <c r="Z6" s="69">
        <f t="shared" si="2"/>
        <v>1</v>
      </c>
      <c r="AA6" s="70">
        <f>SUM(IF(C6&lt;&gt;"",C6,0),IF(F6&lt;&gt;"",F6,0),IF(I6&lt;&gt;"",I6,0),IF(O6&lt;&gt;"",O6,0),IF(R6&lt;&gt;"",R6,0),IF(U6&lt;&gt;"",U6,0),0)</f>
        <v>43</v>
      </c>
      <c r="AB6" s="65" t="s">
        <v>8</v>
      </c>
      <c r="AC6" s="71">
        <f>SUM(IF(E6&lt;&gt;"",E6,0),IF(H6&lt;&gt;"",H6,0),IF(K6&lt;&gt;"",K6,0),IF(Q6&lt;&gt;"",Q6,0),IF(T6&lt;&gt;"",T6,0),IF(W6&lt;&gt;"",W6,0),0)</f>
        <v>33</v>
      </c>
      <c r="AD6" s="54">
        <f t="shared" si="3"/>
        <v>10</v>
      </c>
      <c r="AE6" s="57">
        <f t="shared" si="4"/>
        <v>8</v>
      </c>
      <c r="AF6" s="72">
        <f t="shared" si="5"/>
        <v>2</v>
      </c>
      <c r="AG6" s="41">
        <v>2</v>
      </c>
      <c r="AL6" s="44">
        <f t="shared" si="6"/>
        <v>1</v>
      </c>
      <c r="AM6" s="63">
        <f t="shared" si="19"/>
        <v>1</v>
      </c>
      <c r="AN6" s="63">
        <f t="shared" si="7"/>
        <v>1</v>
      </c>
      <c r="AO6" s="64"/>
      <c r="AP6" s="63">
        <f t="shared" si="9"/>
        <v>0</v>
      </c>
      <c r="AQ6" s="63">
        <f t="shared" si="10"/>
        <v>1</v>
      </c>
      <c r="AR6" s="63">
        <f t="shared" si="11"/>
        <v>0</v>
      </c>
      <c r="AS6" s="63">
        <f t="shared" si="20"/>
        <v>0</v>
      </c>
      <c r="AT6" s="63">
        <f t="shared" si="21"/>
        <v>0</v>
      </c>
      <c r="AU6" s="63">
        <f t="shared" si="12"/>
        <v>0</v>
      </c>
      <c r="AV6" s="64"/>
      <c r="AW6" s="63">
        <f t="shared" si="23"/>
        <v>0</v>
      </c>
      <c r="AX6" s="63">
        <f t="shared" si="24"/>
        <v>0</v>
      </c>
      <c r="AY6" s="63">
        <f t="shared" si="25"/>
        <v>0</v>
      </c>
      <c r="AZ6" s="63">
        <f t="shared" si="13"/>
        <v>0</v>
      </c>
      <c r="BA6" s="63">
        <f t="shared" si="26"/>
        <v>0</v>
      </c>
      <c r="BB6" s="63">
        <f t="shared" si="14"/>
        <v>0</v>
      </c>
      <c r="BC6" s="64"/>
      <c r="BD6" s="63">
        <f t="shared" si="16"/>
        <v>1</v>
      </c>
      <c r="BE6" s="63">
        <f t="shared" si="17"/>
        <v>0</v>
      </c>
      <c r="BF6" s="63">
        <f t="shared" si="18"/>
        <v>0</v>
      </c>
    </row>
    <row r="7" spans="1:58" ht="19.95" customHeight="1" x14ac:dyDescent="0.3">
      <c r="A7" s="214"/>
      <c r="B7" s="51" t="str">
        <f>IF(Rozpis!B6:D6="","",Rozpis!B6:D6)</f>
        <v>TJ Sokol Nezvěstice</v>
      </c>
      <c r="C7" s="65">
        <f>'Zápis 5. nasazený'!M7</f>
        <v>11</v>
      </c>
      <c r="D7" s="65" t="s">
        <v>8</v>
      </c>
      <c r="E7" s="66">
        <f>'Zápis 1. nasazený'!M7</f>
        <v>5</v>
      </c>
      <c r="F7" s="67">
        <f>'Zápis 5. nasazený'!AE7</f>
        <v>11</v>
      </c>
      <c r="G7" s="65" t="s">
        <v>8</v>
      </c>
      <c r="H7" s="66">
        <f>'Zápis 2. nasazený'!AE7</f>
        <v>3</v>
      </c>
      <c r="I7" s="67">
        <f>'Zápis 5. nasazený'!Y7</f>
        <v>13</v>
      </c>
      <c r="J7" s="65" t="s">
        <v>8</v>
      </c>
      <c r="K7" s="66">
        <f>'Zápis 3. nasazený'!Y7</f>
        <v>10</v>
      </c>
      <c r="L7" s="67">
        <f>'Zápis 5. nasazený'!S7</f>
        <v>8</v>
      </c>
      <c r="M7" s="65" t="s">
        <v>8</v>
      </c>
      <c r="N7" s="66">
        <f>'Zápis 4. nasazený'!S7</f>
        <v>1</v>
      </c>
      <c r="O7" s="202"/>
      <c r="P7" s="202"/>
      <c r="Q7" s="202"/>
      <c r="R7" s="67">
        <f>Q8</f>
        <v>16</v>
      </c>
      <c r="S7" s="65" t="s">
        <v>8</v>
      </c>
      <c r="T7" s="66">
        <f>O8</f>
        <v>6</v>
      </c>
      <c r="U7" s="67"/>
      <c r="V7" s="65" t="s">
        <v>8</v>
      </c>
      <c r="W7" s="68"/>
      <c r="X7" s="51">
        <f t="shared" si="0"/>
        <v>5</v>
      </c>
      <c r="Y7" s="69">
        <f t="shared" si="1"/>
        <v>0</v>
      </c>
      <c r="Z7" s="69">
        <f t="shared" si="2"/>
        <v>0</v>
      </c>
      <c r="AA7" s="70">
        <f>SUM(IF(C7&lt;&gt;"",C7,0),IF(F7&lt;&gt;"",F7,0),IF(I7&lt;&gt;"",I7,0),IF(L7&lt;&gt;"",L7,0),IF(R7&lt;&gt;"",R7,0),IF(U7&lt;&gt;"",U7,0),0)</f>
        <v>59</v>
      </c>
      <c r="AB7" s="65" t="s">
        <v>8</v>
      </c>
      <c r="AC7" s="71">
        <f>SUM(IF(E7&lt;&gt;"",E7,0),IF(H7&lt;&gt;"",H7,0),IF(K7&lt;&gt;"",K7,0),IF(N7&lt;&gt;"",N7,0),IF(T7&lt;&gt;"",T7,0),IF(W7&lt;&gt;"",W7,0),0)</f>
        <v>25</v>
      </c>
      <c r="AD7" s="54">
        <f t="shared" si="3"/>
        <v>34</v>
      </c>
      <c r="AE7" s="57">
        <f t="shared" si="4"/>
        <v>10</v>
      </c>
      <c r="AF7" s="72">
        <f t="shared" ref="AF7:AF9" si="27">RANK(AE7,AE$3:AE$9,0)</f>
        <v>1</v>
      </c>
      <c r="AG7" s="41">
        <v>1</v>
      </c>
      <c r="AL7" s="44">
        <f t="shared" si="6"/>
        <v>1</v>
      </c>
      <c r="AM7" s="63">
        <f t="shared" si="19"/>
        <v>1</v>
      </c>
      <c r="AN7" s="63">
        <f t="shared" si="7"/>
        <v>1</v>
      </c>
      <c r="AO7" s="63">
        <f t="shared" si="8"/>
        <v>1</v>
      </c>
      <c r="AP7" s="64"/>
      <c r="AQ7" s="63">
        <f t="shared" si="10"/>
        <v>1</v>
      </c>
      <c r="AR7" s="63">
        <f t="shared" si="11"/>
        <v>0</v>
      </c>
      <c r="AS7" s="63">
        <f t="shared" si="20"/>
        <v>0</v>
      </c>
      <c r="AT7" s="63">
        <f t="shared" si="21"/>
        <v>0</v>
      </c>
      <c r="AU7" s="63">
        <f t="shared" si="12"/>
        <v>0</v>
      </c>
      <c r="AV7" s="63">
        <f t="shared" si="22"/>
        <v>0</v>
      </c>
      <c r="AW7" s="64"/>
      <c r="AX7" s="63">
        <f t="shared" si="24"/>
        <v>0</v>
      </c>
      <c r="AY7" s="63">
        <f t="shared" si="25"/>
        <v>0</v>
      </c>
      <c r="AZ7" s="63">
        <f t="shared" si="13"/>
        <v>0</v>
      </c>
      <c r="BA7" s="63">
        <f t="shared" si="26"/>
        <v>0</v>
      </c>
      <c r="BB7" s="63">
        <f t="shared" si="14"/>
        <v>0</v>
      </c>
      <c r="BC7" s="63">
        <f t="shared" si="15"/>
        <v>0</v>
      </c>
      <c r="BD7" s="64"/>
      <c r="BE7" s="63">
        <f t="shared" si="17"/>
        <v>0</v>
      </c>
      <c r="BF7" s="63">
        <f t="shared" si="18"/>
        <v>0</v>
      </c>
    </row>
    <row r="8" spans="1:58" ht="19.95" customHeight="1" x14ac:dyDescent="0.3">
      <c r="A8" s="214"/>
      <c r="B8" s="51" t="str">
        <f>IF(Rozpis!B7:D7="","",Rozpis!B7:D7)</f>
        <v>TJ Sokol Vracov</v>
      </c>
      <c r="C8" s="65">
        <f>'Zápis 6. nasazený'!S7</f>
        <v>13</v>
      </c>
      <c r="D8" s="65" t="s">
        <v>8</v>
      </c>
      <c r="E8" s="66">
        <f>'Zápis 1. nasazený'!S7</f>
        <v>13</v>
      </c>
      <c r="F8" s="67">
        <f>'Zápis 6. nasazený'!Y7</f>
        <v>17</v>
      </c>
      <c r="G8" s="65" t="s">
        <v>8</v>
      </c>
      <c r="H8" s="66">
        <f>'Zápis 2. nasazený'!Y7</f>
        <v>10</v>
      </c>
      <c r="I8" s="67">
        <f>'Zápis 6. nasazený'!M7</f>
        <v>9</v>
      </c>
      <c r="J8" s="65" t="s">
        <v>8</v>
      </c>
      <c r="K8" s="66">
        <f>'Zápis 3. nasazený'!M7</f>
        <v>8</v>
      </c>
      <c r="L8" s="67">
        <f>'Zápis 6. nasazený'!AE7</f>
        <v>6</v>
      </c>
      <c r="M8" s="65" t="s">
        <v>8</v>
      </c>
      <c r="N8" s="66">
        <f>'Zápis 4. nasazený'!AE7</f>
        <v>8</v>
      </c>
      <c r="O8" s="67">
        <f>'Zápis 6. nasazený'!AK7</f>
        <v>6</v>
      </c>
      <c r="P8" s="65" t="s">
        <v>8</v>
      </c>
      <c r="Q8" s="66">
        <f>'Zápis 5. nasazený'!AK7</f>
        <v>16</v>
      </c>
      <c r="R8" s="208"/>
      <c r="S8" s="209"/>
      <c r="T8" s="210"/>
      <c r="U8" s="67"/>
      <c r="V8" s="65" t="s">
        <v>8</v>
      </c>
      <c r="W8" s="68"/>
      <c r="X8" s="51">
        <f t="shared" si="0"/>
        <v>2</v>
      </c>
      <c r="Y8" s="69">
        <f t="shared" si="1"/>
        <v>1</v>
      </c>
      <c r="Z8" s="69">
        <f t="shared" si="2"/>
        <v>2</v>
      </c>
      <c r="AA8" s="70">
        <f>SUM(IF(C8&lt;&gt;"",C8,0),IF(F8&lt;&gt;"",F8,0),IF(I8&lt;&gt;"",I8,0),IF(L8&lt;&gt;"",L8,0),IF(O8&lt;&gt;"",O8,0),IF(U8&lt;&gt;"",U8,0),0)</f>
        <v>51</v>
      </c>
      <c r="AB8" s="65" t="s">
        <v>8</v>
      </c>
      <c r="AC8" s="71">
        <f>SUM(IF(E8&lt;&gt;"",E8,0),IF(H8&lt;&gt;"",H8,0),IF(K8&lt;&gt;"",K8,0),IF(N8&lt;&gt;"",N8,0),IF(Q8&lt;&gt;"",Q8,0),IF(W8&lt;&gt;"",W8,0),0)</f>
        <v>55</v>
      </c>
      <c r="AD8" s="54">
        <f t="shared" ref="AD8:AD9" si="28">SUM(AA8-AC8)</f>
        <v>-4</v>
      </c>
      <c r="AE8" s="57">
        <f t="shared" ref="AE8:AE9" si="29">SUM(X8*2+Y8*1)</f>
        <v>5</v>
      </c>
      <c r="AF8" s="72">
        <f t="shared" si="27"/>
        <v>3</v>
      </c>
      <c r="AG8" s="41">
        <v>4</v>
      </c>
      <c r="AL8" s="44">
        <f t="shared" si="6"/>
        <v>0</v>
      </c>
      <c r="AM8" s="63">
        <f t="shared" si="19"/>
        <v>1</v>
      </c>
      <c r="AN8" s="63">
        <f t="shared" si="7"/>
        <v>1</v>
      </c>
      <c r="AO8" s="63">
        <f t="shared" si="8"/>
        <v>0</v>
      </c>
      <c r="AP8" s="63">
        <f t="shared" si="9"/>
        <v>0</v>
      </c>
      <c r="AQ8" s="64"/>
      <c r="AR8" s="63">
        <f t="shared" si="11"/>
        <v>0</v>
      </c>
      <c r="AS8" s="63">
        <f t="shared" si="20"/>
        <v>1</v>
      </c>
      <c r="AT8" s="63">
        <f t="shared" si="21"/>
        <v>0</v>
      </c>
      <c r="AU8" s="63">
        <f t="shared" si="12"/>
        <v>0</v>
      </c>
      <c r="AV8" s="63">
        <f t="shared" si="22"/>
        <v>0</v>
      </c>
      <c r="AW8" s="63">
        <f t="shared" si="23"/>
        <v>0</v>
      </c>
      <c r="AX8" s="64"/>
      <c r="AY8" s="63">
        <f t="shared" si="25"/>
        <v>0</v>
      </c>
      <c r="AZ8" s="63">
        <f t="shared" si="13"/>
        <v>0</v>
      </c>
      <c r="BA8" s="63">
        <f t="shared" si="26"/>
        <v>0</v>
      </c>
      <c r="BB8" s="63">
        <f t="shared" si="14"/>
        <v>0</v>
      </c>
      <c r="BC8" s="63">
        <f t="shared" si="15"/>
        <v>1</v>
      </c>
      <c r="BD8" s="63">
        <f t="shared" si="16"/>
        <v>1</v>
      </c>
      <c r="BE8" s="64"/>
      <c r="BF8" s="63">
        <f t="shared" si="18"/>
        <v>0</v>
      </c>
    </row>
    <row r="9" spans="1:58" ht="19.95" hidden="1" customHeight="1" thickBot="1" x14ac:dyDescent="0.35">
      <c r="A9" s="214"/>
      <c r="B9" s="51" t="str">
        <f>IF(Rozpis!B8:D8="","",Rozpis!B8:D8)</f>
        <v/>
      </c>
      <c r="C9" s="73"/>
      <c r="D9" s="73" t="s">
        <v>8</v>
      </c>
      <c r="E9" s="74"/>
      <c r="F9" s="75"/>
      <c r="G9" s="73" t="s">
        <v>8</v>
      </c>
      <c r="H9" s="74"/>
      <c r="I9" s="75"/>
      <c r="J9" s="73" t="s">
        <v>8</v>
      </c>
      <c r="K9" s="74"/>
      <c r="L9" s="75"/>
      <c r="M9" s="73" t="s">
        <v>8</v>
      </c>
      <c r="N9" s="74"/>
      <c r="O9" s="75"/>
      <c r="P9" s="73" t="s">
        <v>8</v>
      </c>
      <c r="Q9" s="74"/>
      <c r="R9" s="75"/>
      <c r="S9" s="73" t="s">
        <v>8</v>
      </c>
      <c r="T9" s="74"/>
      <c r="U9" s="197"/>
      <c r="V9" s="198"/>
      <c r="W9" s="199"/>
      <c r="X9" s="76">
        <f t="shared" si="0"/>
        <v>0</v>
      </c>
      <c r="Y9" s="77">
        <f t="shared" si="1"/>
        <v>0</v>
      </c>
      <c r="Z9" s="77">
        <f t="shared" si="2"/>
        <v>0</v>
      </c>
      <c r="AA9" s="78">
        <f>SUM(IF(C9&lt;&gt;"",C9,0),IF(F9&lt;&gt;"",F9,0),IF(I9&lt;&gt;"",I9,0),IF(L9&lt;&gt;"",L9,0),IF(O9&lt;&gt;"",O9,0),IF(R9&lt;&gt;"",R9,0),0)</f>
        <v>0</v>
      </c>
      <c r="AB9" s="73" t="s">
        <v>8</v>
      </c>
      <c r="AC9" s="79">
        <f>SUM(IF(E9&lt;&gt;"",E9,0),IF(H9&lt;&gt;"",H9,0),IF(K9&lt;&gt;"",K9,0),IF(N9&lt;&gt;"",N9,0),IF(Q9&lt;&gt;"",Q9,0),IF(T9&lt;&gt;"",T9,0),0)</f>
        <v>0</v>
      </c>
      <c r="AD9" s="74">
        <f t="shared" si="28"/>
        <v>0</v>
      </c>
      <c r="AE9" s="77">
        <f t="shared" si="29"/>
        <v>0</v>
      </c>
      <c r="AF9" s="80">
        <f t="shared" si="27"/>
        <v>6</v>
      </c>
      <c r="AG9" s="61"/>
      <c r="AL9" s="44">
        <f t="shared" si="6"/>
        <v>0</v>
      </c>
      <c r="AM9" s="63">
        <f t="shared" si="19"/>
        <v>0</v>
      </c>
      <c r="AN9" s="63">
        <f t="shared" si="7"/>
        <v>0</v>
      </c>
      <c r="AO9" s="63">
        <f t="shared" si="8"/>
        <v>0</v>
      </c>
      <c r="AP9" s="63">
        <f t="shared" si="9"/>
        <v>0</v>
      </c>
      <c r="AQ9" s="63">
        <f t="shared" si="10"/>
        <v>0</v>
      </c>
      <c r="AR9" s="64"/>
      <c r="AS9" s="63">
        <f t="shared" ref="AS9" si="30">IF(AND($C9&lt;1,$E9&lt;1),0,IF($C9=$E9,1,0))</f>
        <v>0</v>
      </c>
      <c r="AT9" s="63">
        <f t="shared" ref="AT9" si="31">IF(AND($F9&lt;1,$H9&lt;1),0,IF($F9=$H9,1,0))</f>
        <v>0</v>
      </c>
      <c r="AU9" s="63">
        <f t="shared" ref="AU9" si="32">IF(AND($I9&lt;1,$K9&lt;1),0,IF($I9=$K9,1,0))</f>
        <v>0</v>
      </c>
      <c r="AV9" s="63">
        <f t="shared" ref="AV9" si="33">IF(AND($L9&lt;1,$N9&lt;1),0,IF($L9=$N9,1,0))</f>
        <v>0</v>
      </c>
      <c r="AW9" s="63">
        <f t="shared" ref="AW9" si="34">IF(AND($O9&lt;1,$Q9&lt;1),0,IF($O9=$Q9,1,0))</f>
        <v>0</v>
      </c>
      <c r="AX9" s="63">
        <f t="shared" ref="AX9" si="35">IF(AND($R9&lt;1,$T9&lt;1),0,IF($R9=$T9,1,0))</f>
        <v>0</v>
      </c>
      <c r="AY9" s="64"/>
      <c r="AZ9" s="63">
        <f t="shared" si="13"/>
        <v>0</v>
      </c>
      <c r="BA9" s="63">
        <f t="shared" si="26"/>
        <v>0</v>
      </c>
      <c r="BB9" s="63">
        <f t="shared" si="14"/>
        <v>0</v>
      </c>
      <c r="BC9" s="63">
        <f t="shared" si="15"/>
        <v>0</v>
      </c>
      <c r="BD9" s="63">
        <f t="shared" si="16"/>
        <v>0</v>
      </c>
      <c r="BE9" s="63">
        <f t="shared" si="17"/>
        <v>0</v>
      </c>
      <c r="BF9" s="64"/>
    </row>
    <row r="10" spans="1:58" x14ac:dyDescent="0.3">
      <c r="A10" s="207"/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7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</row>
    <row r="11" spans="1:58" ht="31.2" thickBot="1" x14ac:dyDescent="0.35">
      <c r="A11" s="206" t="s">
        <v>35</v>
      </c>
      <c r="B11" s="205" t="str">
        <f>IF(B1="","",B1)</f>
        <v/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</row>
    <row r="12" spans="1:58" ht="47.25" customHeight="1" thickTop="1" thickBot="1" x14ac:dyDescent="0.35">
      <c r="A12" s="206"/>
      <c r="B12" s="47" t="s">
        <v>24</v>
      </c>
      <c r="C12" s="189" t="str">
        <f>IF(B13="","",B13)</f>
        <v>TJ Sokol Kyšice</v>
      </c>
      <c r="D12" s="189"/>
      <c r="E12" s="189"/>
      <c r="F12" s="189" t="str">
        <f>IF(B14="","",B14)</f>
        <v>Sokol Svinov</v>
      </c>
      <c r="G12" s="189"/>
      <c r="H12" s="189"/>
      <c r="I12" s="189" t="str">
        <f>IF(B15="","",B15)</f>
        <v>SK Studénka</v>
      </c>
      <c r="J12" s="189"/>
      <c r="K12" s="189"/>
      <c r="L12" s="189" t="str">
        <f>IF(B16="","",B16)</f>
        <v>TJ Stará Huť</v>
      </c>
      <c r="M12" s="189"/>
      <c r="N12" s="189"/>
      <c r="O12" s="196" t="str">
        <f>IF(B17="","",B17)</f>
        <v>TJ Sokol Nezvěstice</v>
      </c>
      <c r="P12" s="189"/>
      <c r="Q12" s="189"/>
      <c r="R12" s="196" t="str">
        <f>IF(B18="","",B18)</f>
        <v>TJ Sokol Vracov</v>
      </c>
      <c r="S12" s="189"/>
      <c r="T12" s="190"/>
      <c r="U12" s="196" t="str">
        <f>IF(B19="","",B19)</f>
        <v/>
      </c>
      <c r="V12" s="189"/>
      <c r="W12" s="190"/>
      <c r="X12" s="48" t="s">
        <v>25</v>
      </c>
      <c r="Y12" s="49" t="s">
        <v>26</v>
      </c>
      <c r="Z12" s="49" t="s">
        <v>27</v>
      </c>
      <c r="AA12" s="191" t="s">
        <v>28</v>
      </c>
      <c r="AB12" s="192"/>
      <c r="AC12" s="192"/>
      <c r="AD12" s="193"/>
      <c r="AE12" s="49" t="s">
        <v>29</v>
      </c>
      <c r="AF12" s="50" t="s">
        <v>30</v>
      </c>
    </row>
    <row r="13" spans="1:58" ht="30" customHeight="1" x14ac:dyDescent="0.3">
      <c r="A13" s="206"/>
      <c r="B13" s="51" t="str">
        <f>IF(Rozpis!B2:D2="","",Rozpis!B2:D2)</f>
        <v>TJ Sokol Kyšice</v>
      </c>
      <c r="C13" s="200"/>
      <c r="D13" s="201"/>
      <c r="E13" s="201"/>
      <c r="F13" s="52"/>
      <c r="G13" s="53" t="s">
        <v>8</v>
      </c>
      <c r="H13" s="54"/>
      <c r="I13" s="52"/>
      <c r="J13" s="53" t="s">
        <v>8</v>
      </c>
      <c r="K13" s="54"/>
      <c r="L13" s="52"/>
      <c r="M13" s="53" t="s">
        <v>8</v>
      </c>
      <c r="N13" s="54"/>
      <c r="O13" s="53"/>
      <c r="P13" s="53" t="s">
        <v>8</v>
      </c>
      <c r="Q13" s="54"/>
      <c r="R13" s="53"/>
      <c r="S13" s="53" t="s">
        <v>8</v>
      </c>
      <c r="T13" s="55"/>
      <c r="U13" s="53"/>
      <c r="V13" s="53" t="s">
        <v>8</v>
      </c>
      <c r="W13" s="55"/>
      <c r="X13" s="81"/>
      <c r="Y13" s="82"/>
      <c r="Z13" s="82"/>
      <c r="AA13" s="58"/>
      <c r="AB13" s="53" t="s">
        <v>8</v>
      </c>
      <c r="AC13" s="59"/>
      <c r="AD13" s="54"/>
      <c r="AE13" s="57"/>
      <c r="AF13" s="60"/>
    </row>
    <row r="14" spans="1:58" ht="30" customHeight="1" x14ac:dyDescent="0.3">
      <c r="A14" s="206"/>
      <c r="B14" s="51" t="str">
        <f>IF(Rozpis!B3:D3="","",Rozpis!B3:D3)</f>
        <v>Sokol Svinov</v>
      </c>
      <c r="C14" s="65"/>
      <c r="D14" s="65" t="s">
        <v>8</v>
      </c>
      <c r="E14" s="66"/>
      <c r="F14" s="202"/>
      <c r="G14" s="202"/>
      <c r="H14" s="202"/>
      <c r="I14" s="67"/>
      <c r="J14" s="65" t="s">
        <v>8</v>
      </c>
      <c r="K14" s="66"/>
      <c r="L14" s="67"/>
      <c r="M14" s="65" t="s">
        <v>8</v>
      </c>
      <c r="N14" s="66"/>
      <c r="O14" s="65"/>
      <c r="P14" s="65" t="s">
        <v>8</v>
      </c>
      <c r="Q14" s="66"/>
      <c r="R14" s="65"/>
      <c r="S14" s="65" t="s">
        <v>8</v>
      </c>
      <c r="T14" s="68"/>
      <c r="U14" s="65"/>
      <c r="V14" s="65" t="s">
        <v>8</v>
      </c>
      <c r="W14" s="68"/>
      <c r="X14" s="83"/>
      <c r="Y14" s="84"/>
      <c r="Z14" s="84"/>
      <c r="AA14" s="70"/>
      <c r="AB14" s="65" t="s">
        <v>8</v>
      </c>
      <c r="AC14" s="71"/>
      <c r="AD14" s="54"/>
      <c r="AE14" s="57"/>
      <c r="AF14" s="72"/>
    </row>
    <row r="15" spans="1:58" ht="30" customHeight="1" x14ac:dyDescent="0.3">
      <c r="A15" s="206"/>
      <c r="B15" s="51" t="str">
        <f>IF(Rozpis!B4:D4="","",Rozpis!B4:D4)</f>
        <v>SK Studénka</v>
      </c>
      <c r="C15" s="65"/>
      <c r="D15" s="65" t="s">
        <v>8</v>
      </c>
      <c r="E15" s="66"/>
      <c r="F15" s="67"/>
      <c r="G15" s="65" t="s">
        <v>8</v>
      </c>
      <c r="H15" s="66"/>
      <c r="I15" s="202"/>
      <c r="J15" s="202"/>
      <c r="K15" s="202"/>
      <c r="L15" s="67"/>
      <c r="M15" s="65" t="s">
        <v>8</v>
      </c>
      <c r="N15" s="66"/>
      <c r="O15" s="65"/>
      <c r="P15" s="65" t="s">
        <v>8</v>
      </c>
      <c r="Q15" s="66"/>
      <c r="R15" s="65"/>
      <c r="S15" s="65" t="s">
        <v>8</v>
      </c>
      <c r="T15" s="68"/>
      <c r="U15" s="65"/>
      <c r="V15" s="65" t="s">
        <v>8</v>
      </c>
      <c r="W15" s="68"/>
      <c r="X15" s="83"/>
      <c r="Y15" s="84"/>
      <c r="Z15" s="84"/>
      <c r="AA15" s="70"/>
      <c r="AB15" s="65" t="s">
        <v>8</v>
      </c>
      <c r="AC15" s="71"/>
      <c r="AD15" s="54"/>
      <c r="AE15" s="57"/>
      <c r="AF15" s="72"/>
    </row>
    <row r="16" spans="1:58" ht="30" customHeight="1" x14ac:dyDescent="0.3">
      <c r="A16" s="206"/>
      <c r="B16" s="51" t="str">
        <f>IF(Rozpis!B5:D5="","",Rozpis!B5:D5)</f>
        <v>TJ Stará Huť</v>
      </c>
      <c r="C16" s="65"/>
      <c r="D16" s="65" t="s">
        <v>8</v>
      </c>
      <c r="E16" s="66"/>
      <c r="F16" s="67"/>
      <c r="G16" s="65" t="s">
        <v>8</v>
      </c>
      <c r="H16" s="66"/>
      <c r="I16" s="67"/>
      <c r="J16" s="65" t="s">
        <v>8</v>
      </c>
      <c r="K16" s="66"/>
      <c r="L16" s="211"/>
      <c r="M16" s="202"/>
      <c r="N16" s="202"/>
      <c r="O16" s="65"/>
      <c r="P16" s="65" t="s">
        <v>8</v>
      </c>
      <c r="Q16" s="66"/>
      <c r="R16" s="65"/>
      <c r="S16" s="65" t="s">
        <v>8</v>
      </c>
      <c r="T16" s="68"/>
      <c r="U16" s="65"/>
      <c r="V16" s="65" t="s">
        <v>8</v>
      </c>
      <c r="W16" s="68"/>
      <c r="X16" s="83"/>
      <c r="Y16" s="84"/>
      <c r="Z16" s="84"/>
      <c r="AA16" s="70"/>
      <c r="AB16" s="65" t="s">
        <v>8</v>
      </c>
      <c r="AC16" s="71"/>
      <c r="AD16" s="54"/>
      <c r="AE16" s="57"/>
      <c r="AF16" s="72"/>
    </row>
    <row r="17" spans="1:32" ht="30" customHeight="1" x14ac:dyDescent="0.3">
      <c r="A17" s="206"/>
      <c r="B17" s="51" t="str">
        <f>IF(Rozpis!B6:D6="","",Rozpis!B6:D6)</f>
        <v>TJ Sokol Nezvěstice</v>
      </c>
      <c r="C17" s="53"/>
      <c r="D17" s="53" t="s">
        <v>8</v>
      </c>
      <c r="E17" s="54"/>
      <c r="F17" s="52"/>
      <c r="G17" s="53" t="s">
        <v>8</v>
      </c>
      <c r="H17" s="54"/>
      <c r="I17" s="52"/>
      <c r="J17" s="53" t="s">
        <v>8</v>
      </c>
      <c r="K17" s="54"/>
      <c r="L17" s="52"/>
      <c r="M17" s="53" t="s">
        <v>8</v>
      </c>
      <c r="N17" s="54"/>
      <c r="O17" s="211"/>
      <c r="P17" s="202"/>
      <c r="Q17" s="202"/>
      <c r="R17" s="65"/>
      <c r="S17" s="65" t="s">
        <v>8</v>
      </c>
      <c r="T17" s="68"/>
      <c r="U17" s="65"/>
      <c r="V17" s="65" t="s">
        <v>8</v>
      </c>
      <c r="W17" s="68"/>
      <c r="X17" s="83"/>
      <c r="Y17" s="84"/>
      <c r="Z17" s="84"/>
      <c r="AA17" s="70"/>
      <c r="AB17" s="65" t="s">
        <v>8</v>
      </c>
      <c r="AC17" s="71"/>
      <c r="AD17" s="54"/>
      <c r="AE17" s="57"/>
      <c r="AF17" s="72"/>
    </row>
    <row r="18" spans="1:32" ht="30" customHeight="1" thickBot="1" x14ac:dyDescent="0.35">
      <c r="A18" s="206"/>
      <c r="B18" s="76" t="str">
        <f>IF(Rozpis!B7:D7="","",Rozpis!B7:D7)</f>
        <v>TJ Sokol Vracov</v>
      </c>
      <c r="C18" s="85"/>
      <c r="D18" s="85" t="s">
        <v>8</v>
      </c>
      <c r="E18" s="86"/>
      <c r="F18" s="87"/>
      <c r="G18" s="85" t="s">
        <v>8</v>
      </c>
      <c r="H18" s="86"/>
      <c r="I18" s="87"/>
      <c r="J18" s="85" t="s">
        <v>8</v>
      </c>
      <c r="K18" s="86"/>
      <c r="L18" s="87"/>
      <c r="M18" s="85" t="s">
        <v>8</v>
      </c>
      <c r="N18" s="86"/>
      <c r="O18" s="87"/>
      <c r="P18" s="85" t="s">
        <v>8</v>
      </c>
      <c r="Q18" s="86"/>
      <c r="R18" s="212"/>
      <c r="S18" s="212"/>
      <c r="T18" s="213"/>
      <c r="U18" s="65"/>
      <c r="V18" s="65" t="s">
        <v>8</v>
      </c>
      <c r="W18" s="68"/>
      <c r="X18" s="89"/>
      <c r="Y18" s="90"/>
      <c r="Z18" s="90"/>
      <c r="AA18" s="78"/>
      <c r="AB18" s="73" t="s">
        <v>8</v>
      </c>
      <c r="AC18" s="79"/>
      <c r="AD18" s="74"/>
      <c r="AE18" s="77"/>
      <c r="AF18" s="80"/>
    </row>
    <row r="19" spans="1:32" ht="30" hidden="1" customHeight="1" thickTop="1" thickBot="1" x14ac:dyDescent="0.35">
      <c r="A19" s="206"/>
      <c r="B19" s="88" t="str">
        <f>IF(Rozpis!B8:D8="","",Rozpis!B8:D8)</f>
        <v/>
      </c>
      <c r="C19" s="85"/>
      <c r="D19" s="85"/>
      <c r="E19" s="86"/>
      <c r="F19" s="87"/>
      <c r="G19" s="85"/>
      <c r="H19" s="86"/>
      <c r="I19" s="87"/>
      <c r="J19" s="85"/>
      <c r="K19" s="86"/>
      <c r="L19" s="87"/>
      <c r="M19" s="85"/>
      <c r="N19" s="86"/>
      <c r="O19" s="87"/>
      <c r="P19" s="85"/>
      <c r="Q19" s="86"/>
      <c r="R19" s="87"/>
      <c r="S19" s="85"/>
      <c r="T19" s="86"/>
      <c r="U19" s="203"/>
      <c r="V19" s="203"/>
      <c r="W19" s="204"/>
      <c r="X19" s="112"/>
      <c r="Y19" s="113"/>
      <c r="Z19" s="113"/>
      <c r="AA19" s="114"/>
      <c r="AB19" s="85" t="s">
        <v>8</v>
      </c>
      <c r="AC19" s="115"/>
      <c r="AD19" s="86"/>
      <c r="AE19" s="116"/>
      <c r="AF19" s="117"/>
    </row>
    <row r="20" spans="1:32" ht="14.4" thickTop="1" x14ac:dyDescent="0.3"/>
  </sheetData>
  <sheetProtection sheet="1" selectLockedCells="1"/>
  <mergeCells count="40">
    <mergeCell ref="U19:W19"/>
    <mergeCell ref="B11:AF11"/>
    <mergeCell ref="A11:A19"/>
    <mergeCell ref="A10:AH10"/>
    <mergeCell ref="R8:T8"/>
    <mergeCell ref="C13:E13"/>
    <mergeCell ref="L16:N16"/>
    <mergeCell ref="F14:H14"/>
    <mergeCell ref="I15:K15"/>
    <mergeCell ref="O17:Q17"/>
    <mergeCell ref="R18:T18"/>
    <mergeCell ref="A2:A9"/>
    <mergeCell ref="F2:H2"/>
    <mergeCell ref="I2:K2"/>
    <mergeCell ref="L2:N2"/>
    <mergeCell ref="O7:Q7"/>
    <mergeCell ref="U9:W9"/>
    <mergeCell ref="C3:E3"/>
    <mergeCell ref="F4:H4"/>
    <mergeCell ref="I5:K5"/>
    <mergeCell ref="L6:N6"/>
    <mergeCell ref="C12:E12"/>
    <mergeCell ref="L12:N12"/>
    <mergeCell ref="R12:T12"/>
    <mergeCell ref="U12:W12"/>
    <mergeCell ref="AA12:AD12"/>
    <mergeCell ref="F12:H12"/>
    <mergeCell ref="I12:K12"/>
    <mergeCell ref="O12:Q12"/>
    <mergeCell ref="AS2:AY2"/>
    <mergeCell ref="AL2:AR2"/>
    <mergeCell ref="AZ2:BF2"/>
    <mergeCell ref="O2:Q2"/>
    <mergeCell ref="R2:T2"/>
    <mergeCell ref="U2:W2"/>
    <mergeCell ref="AA2:AD2"/>
    <mergeCell ref="AG1:AG2"/>
    <mergeCell ref="AM1:BE1"/>
    <mergeCell ref="B1:AF1"/>
    <mergeCell ref="C2:E2"/>
  </mergeCells>
  <pageMargins left="0.7" right="0.7" top="0.78740157499999996" bottom="0.78740157499999996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5132D-CBD2-4496-B6A0-0EF04941ABA4}">
  <sheetPr>
    <pageSetUpPr fitToPage="1"/>
  </sheetPr>
  <dimension ref="A1:K21"/>
  <sheetViews>
    <sheetView zoomScaleNormal="100" workbookViewId="0">
      <selection activeCell="B5" sqref="B5"/>
    </sheetView>
  </sheetViews>
  <sheetFormatPr defaultColWidth="8" defaultRowHeight="30" customHeight="1" x14ac:dyDescent="0.3"/>
  <cols>
    <col min="1" max="1" width="4.09765625" style="160" bestFit="1" customWidth="1"/>
    <col min="2" max="4" width="18.59765625" style="161" customWidth="1"/>
    <col min="5" max="9" width="10.69921875" style="161" customWidth="1"/>
    <col min="10" max="11" width="9.09765625" style="161" customWidth="1"/>
    <col min="12" max="16384" width="8" style="130"/>
  </cols>
  <sheetData>
    <row r="1" spans="1:11" ht="30" customHeight="1" thickTop="1" x14ac:dyDescent="0.3">
      <c r="A1" s="215" t="s">
        <v>170</v>
      </c>
      <c r="B1" s="216"/>
      <c r="C1" s="217"/>
      <c r="D1" s="127" t="s">
        <v>171</v>
      </c>
      <c r="E1" s="128" t="s">
        <v>172</v>
      </c>
      <c r="F1" s="129" t="s">
        <v>173</v>
      </c>
      <c r="G1" s="129" t="s">
        <v>174</v>
      </c>
      <c r="H1" s="129" t="s">
        <v>175</v>
      </c>
      <c r="I1" s="359" t="s">
        <v>234</v>
      </c>
      <c r="J1" s="218" t="s">
        <v>176</v>
      </c>
      <c r="K1" s="219"/>
    </row>
    <row r="2" spans="1:11" ht="30" customHeight="1" x14ac:dyDescent="0.3">
      <c r="A2" s="222" t="s">
        <v>177</v>
      </c>
      <c r="B2" s="223"/>
      <c r="C2" s="224"/>
      <c r="D2" s="131" t="s">
        <v>178</v>
      </c>
      <c r="E2" s="132"/>
      <c r="F2" s="133"/>
      <c r="G2" s="133"/>
      <c r="H2" s="133"/>
      <c r="I2" s="134"/>
      <c r="J2" s="220"/>
      <c r="K2" s="221"/>
    </row>
    <row r="3" spans="1:11" ht="30" customHeight="1" thickBot="1" x14ac:dyDescent="0.35">
      <c r="A3" s="135" t="s">
        <v>179</v>
      </c>
      <c r="B3" s="136" t="s">
        <v>19</v>
      </c>
      <c r="C3" s="136" t="s">
        <v>18</v>
      </c>
      <c r="D3" s="137" t="s">
        <v>20</v>
      </c>
      <c r="E3" s="138" t="s">
        <v>180</v>
      </c>
      <c r="F3" s="139" t="s">
        <v>181</v>
      </c>
      <c r="G3" s="139" t="s">
        <v>182</v>
      </c>
      <c r="H3" s="139" t="s">
        <v>183</v>
      </c>
      <c r="I3" s="140" t="s">
        <v>184</v>
      </c>
      <c r="J3" s="141" t="s">
        <v>185</v>
      </c>
      <c r="K3" s="142" t="s">
        <v>186</v>
      </c>
    </row>
    <row r="4" spans="1:11" ht="30" customHeight="1" x14ac:dyDescent="0.25">
      <c r="A4" s="143">
        <v>1</v>
      </c>
      <c r="B4" s="365" t="s">
        <v>249</v>
      </c>
      <c r="C4" s="144" t="s">
        <v>192</v>
      </c>
      <c r="D4" s="145" t="s">
        <v>193</v>
      </c>
      <c r="E4" s="146">
        <v>5</v>
      </c>
      <c r="F4" s="144"/>
      <c r="G4" s="144">
        <v>5</v>
      </c>
      <c r="H4" s="144">
        <v>1</v>
      </c>
      <c r="I4" s="147">
        <v>1</v>
      </c>
      <c r="J4" s="148">
        <f>SUM(E4:I4)</f>
        <v>12</v>
      </c>
      <c r="K4" s="362">
        <f>_xlfn.RANK.EQ(J4,$J$4:$J$19)</f>
        <v>4</v>
      </c>
    </row>
    <row r="5" spans="1:11" ht="30" customHeight="1" x14ac:dyDescent="0.25">
      <c r="A5" s="149">
        <v>2</v>
      </c>
      <c r="B5" s="150" t="s">
        <v>194</v>
      </c>
      <c r="C5" s="150" t="s">
        <v>195</v>
      </c>
      <c r="D5" s="151" t="s">
        <v>196</v>
      </c>
      <c r="E5" s="152">
        <v>3</v>
      </c>
      <c r="F5" s="150"/>
      <c r="G5" s="150">
        <v>4</v>
      </c>
      <c r="H5" s="150"/>
      <c r="I5" s="153"/>
      <c r="J5" s="154">
        <f t="shared" ref="J5:J18" si="0">SUM(E5:I5)</f>
        <v>7</v>
      </c>
      <c r="K5" s="363">
        <f t="shared" ref="K5:K19" si="1">_xlfn.RANK.EQ(J5,$J$4:$J$19)</f>
        <v>7</v>
      </c>
    </row>
    <row r="6" spans="1:11" ht="30" customHeight="1" x14ac:dyDescent="0.25">
      <c r="A6" s="149">
        <v>3</v>
      </c>
      <c r="B6" s="150" t="s">
        <v>197</v>
      </c>
      <c r="C6" s="150" t="s">
        <v>198</v>
      </c>
      <c r="D6" s="151" t="s">
        <v>196</v>
      </c>
      <c r="E6" s="152">
        <v>3</v>
      </c>
      <c r="F6" s="150"/>
      <c r="G6" s="150">
        <v>4</v>
      </c>
      <c r="H6" s="150"/>
      <c r="I6" s="153"/>
      <c r="J6" s="154">
        <f t="shared" si="0"/>
        <v>7</v>
      </c>
      <c r="K6" s="363">
        <f t="shared" si="1"/>
        <v>7</v>
      </c>
    </row>
    <row r="7" spans="1:11" ht="30" customHeight="1" x14ac:dyDescent="0.25">
      <c r="A7" s="149">
        <v>4</v>
      </c>
      <c r="B7" s="150" t="s">
        <v>199</v>
      </c>
      <c r="C7" s="150" t="s">
        <v>200</v>
      </c>
      <c r="D7" s="151" t="s">
        <v>196</v>
      </c>
      <c r="E7" s="152">
        <v>4</v>
      </c>
      <c r="F7" s="150">
        <v>5</v>
      </c>
      <c r="G7" s="150">
        <v>4</v>
      </c>
      <c r="H7" s="150"/>
      <c r="I7" s="153"/>
      <c r="J7" s="154">
        <f t="shared" si="0"/>
        <v>13</v>
      </c>
      <c r="K7" s="363">
        <f t="shared" si="1"/>
        <v>3</v>
      </c>
    </row>
    <row r="8" spans="1:11" ht="30" customHeight="1" x14ac:dyDescent="0.25">
      <c r="A8" s="149">
        <v>5</v>
      </c>
      <c r="B8" s="150" t="s">
        <v>201</v>
      </c>
      <c r="C8" s="150" t="s">
        <v>202</v>
      </c>
      <c r="D8" s="151" t="s">
        <v>203</v>
      </c>
      <c r="E8" s="152">
        <v>4</v>
      </c>
      <c r="F8" s="150"/>
      <c r="G8" s="150">
        <v>5</v>
      </c>
      <c r="H8" s="150">
        <v>3</v>
      </c>
      <c r="I8" s="153">
        <v>3</v>
      </c>
      <c r="J8" s="154">
        <f t="shared" si="0"/>
        <v>15</v>
      </c>
      <c r="K8" s="363">
        <f t="shared" si="1"/>
        <v>2</v>
      </c>
    </row>
    <row r="9" spans="1:11" ht="30" customHeight="1" x14ac:dyDescent="0.25">
      <c r="A9" s="149">
        <v>6</v>
      </c>
      <c r="B9" s="150" t="s">
        <v>205</v>
      </c>
      <c r="C9" s="150" t="s">
        <v>206</v>
      </c>
      <c r="D9" s="151" t="s">
        <v>204</v>
      </c>
      <c r="E9" s="152">
        <v>2</v>
      </c>
      <c r="F9" s="150">
        <v>1</v>
      </c>
      <c r="G9" s="150">
        <v>3</v>
      </c>
      <c r="H9" s="150">
        <v>2</v>
      </c>
      <c r="I9" s="153">
        <v>2</v>
      </c>
      <c r="J9" s="154">
        <f t="shared" si="0"/>
        <v>10</v>
      </c>
      <c r="K9" s="363">
        <f t="shared" si="1"/>
        <v>5</v>
      </c>
    </row>
    <row r="10" spans="1:11" ht="30" customHeight="1" x14ac:dyDescent="0.25">
      <c r="A10" s="149">
        <v>7</v>
      </c>
      <c r="B10" s="150" t="s">
        <v>207</v>
      </c>
      <c r="C10" s="150" t="s">
        <v>208</v>
      </c>
      <c r="D10" s="151" t="s">
        <v>203</v>
      </c>
      <c r="E10" s="152">
        <v>3</v>
      </c>
      <c r="F10" s="150"/>
      <c r="G10" s="150">
        <v>3</v>
      </c>
      <c r="H10" s="150"/>
      <c r="I10" s="153"/>
      <c r="J10" s="154">
        <f t="shared" si="0"/>
        <v>6</v>
      </c>
      <c r="K10" s="363">
        <f t="shared" si="1"/>
        <v>9</v>
      </c>
    </row>
    <row r="11" spans="1:11" ht="30" customHeight="1" x14ac:dyDescent="0.25">
      <c r="A11" s="149">
        <v>8</v>
      </c>
      <c r="B11" s="150" t="s">
        <v>209</v>
      </c>
      <c r="C11" s="150" t="s">
        <v>195</v>
      </c>
      <c r="D11" s="151" t="s">
        <v>203</v>
      </c>
      <c r="E11" s="152">
        <v>3</v>
      </c>
      <c r="F11" s="150"/>
      <c r="G11" s="150">
        <v>3</v>
      </c>
      <c r="H11" s="150"/>
      <c r="I11" s="153"/>
      <c r="J11" s="154">
        <f t="shared" si="0"/>
        <v>6</v>
      </c>
      <c r="K11" s="363">
        <f t="shared" si="1"/>
        <v>9</v>
      </c>
    </row>
    <row r="12" spans="1:11" ht="30" customHeight="1" x14ac:dyDescent="0.25">
      <c r="A12" s="149">
        <v>9</v>
      </c>
      <c r="B12" s="355" t="s">
        <v>212</v>
      </c>
      <c r="C12" s="355" t="s">
        <v>213</v>
      </c>
      <c r="D12" s="356" t="s">
        <v>214</v>
      </c>
      <c r="E12" s="152">
        <v>2</v>
      </c>
      <c r="F12" s="150"/>
      <c r="G12" s="150">
        <v>2</v>
      </c>
      <c r="H12" s="150"/>
      <c r="I12" s="153"/>
      <c r="J12" s="154">
        <f t="shared" si="0"/>
        <v>4</v>
      </c>
      <c r="K12" s="363">
        <f t="shared" si="1"/>
        <v>13</v>
      </c>
    </row>
    <row r="13" spans="1:11" ht="30" customHeight="1" x14ac:dyDescent="0.25">
      <c r="A13" s="149">
        <v>10</v>
      </c>
      <c r="B13" s="355" t="s">
        <v>235</v>
      </c>
      <c r="C13" s="355" t="s">
        <v>236</v>
      </c>
      <c r="D13" s="356" t="s">
        <v>239</v>
      </c>
      <c r="E13" s="152">
        <v>0</v>
      </c>
      <c r="F13" s="150"/>
      <c r="G13" s="150">
        <v>5</v>
      </c>
      <c r="H13" s="150">
        <v>5</v>
      </c>
      <c r="I13" s="153"/>
      <c r="J13" s="154">
        <f t="shared" si="0"/>
        <v>10</v>
      </c>
      <c r="K13" s="363">
        <f t="shared" si="1"/>
        <v>5</v>
      </c>
    </row>
    <row r="14" spans="1:11" ht="30" customHeight="1" x14ac:dyDescent="0.25">
      <c r="A14" s="149">
        <v>11</v>
      </c>
      <c r="B14" s="355" t="s">
        <v>237</v>
      </c>
      <c r="C14" s="355" t="s">
        <v>238</v>
      </c>
      <c r="D14" s="356" t="s">
        <v>239</v>
      </c>
      <c r="E14" s="152">
        <v>0</v>
      </c>
      <c r="F14" s="150"/>
      <c r="G14" s="150">
        <v>4</v>
      </c>
      <c r="H14" s="150"/>
      <c r="I14" s="153"/>
      <c r="J14" s="154">
        <f t="shared" si="0"/>
        <v>4</v>
      </c>
      <c r="K14" s="363">
        <f t="shared" si="1"/>
        <v>13</v>
      </c>
    </row>
    <row r="15" spans="1:11" ht="30" customHeight="1" x14ac:dyDescent="0.25">
      <c r="A15" s="149">
        <v>12</v>
      </c>
      <c r="B15" s="355" t="s">
        <v>240</v>
      </c>
      <c r="C15" s="355" t="s">
        <v>200</v>
      </c>
      <c r="D15" s="356" t="s">
        <v>239</v>
      </c>
      <c r="E15" s="152">
        <v>0</v>
      </c>
      <c r="F15" s="150">
        <v>2</v>
      </c>
      <c r="G15" s="150">
        <v>4</v>
      </c>
      <c r="H15" s="150"/>
      <c r="I15" s="153"/>
      <c r="J15" s="154">
        <f t="shared" si="0"/>
        <v>6</v>
      </c>
      <c r="K15" s="363">
        <f t="shared" si="1"/>
        <v>9</v>
      </c>
    </row>
    <row r="16" spans="1:11" ht="30" customHeight="1" x14ac:dyDescent="0.25">
      <c r="A16" s="149">
        <v>13</v>
      </c>
      <c r="B16" s="355" t="s">
        <v>241</v>
      </c>
      <c r="C16" s="355" t="s">
        <v>242</v>
      </c>
      <c r="D16" s="356" t="s">
        <v>214</v>
      </c>
      <c r="E16" s="152">
        <v>2</v>
      </c>
      <c r="F16" s="150">
        <v>4</v>
      </c>
      <c r="G16" s="150">
        <v>5</v>
      </c>
      <c r="H16" s="150">
        <v>4</v>
      </c>
      <c r="I16" s="153">
        <v>4</v>
      </c>
      <c r="J16" s="154">
        <f t="shared" si="0"/>
        <v>19</v>
      </c>
      <c r="K16" s="363">
        <f t="shared" si="1"/>
        <v>1</v>
      </c>
    </row>
    <row r="17" spans="1:11" ht="30" customHeight="1" x14ac:dyDescent="0.25">
      <c r="A17" s="149">
        <v>14</v>
      </c>
      <c r="B17" s="355" t="s">
        <v>243</v>
      </c>
      <c r="C17" s="355" t="s">
        <v>244</v>
      </c>
      <c r="D17" s="356" t="s">
        <v>203</v>
      </c>
      <c r="E17" s="152">
        <v>1</v>
      </c>
      <c r="F17" s="150">
        <v>3</v>
      </c>
      <c r="G17" s="150">
        <v>0</v>
      </c>
      <c r="H17" s="150"/>
      <c r="I17" s="153"/>
      <c r="J17" s="154">
        <f t="shared" si="0"/>
        <v>4</v>
      </c>
      <c r="K17" s="363">
        <f t="shared" si="1"/>
        <v>13</v>
      </c>
    </row>
    <row r="18" spans="1:11" ht="30" customHeight="1" x14ac:dyDescent="0.25">
      <c r="A18" s="149">
        <v>15</v>
      </c>
      <c r="B18" s="355" t="s">
        <v>245</v>
      </c>
      <c r="C18" s="355" t="s">
        <v>246</v>
      </c>
      <c r="D18" s="356" t="s">
        <v>196</v>
      </c>
      <c r="E18" s="152">
        <v>1</v>
      </c>
      <c r="F18" s="150"/>
      <c r="G18" s="150">
        <v>0</v>
      </c>
      <c r="H18" s="150"/>
      <c r="I18" s="153"/>
      <c r="J18" s="154">
        <f t="shared" si="0"/>
        <v>1</v>
      </c>
      <c r="K18" s="363">
        <f t="shared" si="1"/>
        <v>16</v>
      </c>
    </row>
    <row r="19" spans="1:11" ht="30" customHeight="1" thickBot="1" x14ac:dyDescent="0.3">
      <c r="A19" s="155">
        <v>16</v>
      </c>
      <c r="B19" s="360" t="s">
        <v>247</v>
      </c>
      <c r="C19" s="360" t="s">
        <v>248</v>
      </c>
      <c r="D19" s="361" t="s">
        <v>214</v>
      </c>
      <c r="E19" s="157">
        <v>2</v>
      </c>
      <c r="F19" s="156"/>
      <c r="G19" s="156">
        <v>0</v>
      </c>
      <c r="H19" s="156"/>
      <c r="I19" s="158">
        <v>4</v>
      </c>
      <c r="J19" s="159">
        <f t="shared" ref="J19" si="2">SUM(E19:I19)</f>
        <v>6</v>
      </c>
      <c r="K19" s="364">
        <f t="shared" si="1"/>
        <v>9</v>
      </c>
    </row>
    <row r="20" spans="1:11" ht="30" customHeight="1" thickTop="1" x14ac:dyDescent="0.3"/>
    <row r="21" spans="1:11" ht="30" customHeight="1" x14ac:dyDescent="0.3">
      <c r="B21" s="161" t="s">
        <v>233</v>
      </c>
    </row>
  </sheetData>
  <mergeCells count="3">
    <mergeCell ref="A1:C1"/>
    <mergeCell ref="J1:K2"/>
    <mergeCell ref="A2:C2"/>
  </mergeCells>
  <conditionalFormatting sqref="K4:K19">
    <cfRule type="top10" dxfId="1" priority="1" bottom="1" rank="5"/>
  </conditionalFormatting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8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4"/>
  <sheetViews>
    <sheetView workbookViewId="0">
      <pane xSplit="7" ySplit="3" topLeftCell="H4" activePane="bottomRight" state="frozen"/>
      <selection activeCell="A2" sqref="A2:B2"/>
      <selection pane="topRight" activeCell="A2" sqref="A2:B2"/>
      <selection pane="bottomLeft" activeCell="A2" sqref="A2:B2"/>
      <selection pane="bottomRight" activeCell="T86" sqref="T86"/>
    </sheetView>
  </sheetViews>
  <sheetFormatPr defaultColWidth="8" defaultRowHeight="14.4" x14ac:dyDescent="0.3"/>
  <cols>
    <col min="1" max="1" width="12.59765625" style="2" bestFit="1" customWidth="1"/>
    <col min="2" max="2" width="11.09765625" style="2" bestFit="1" customWidth="1"/>
    <col min="3" max="3" width="15.59765625" style="3" customWidth="1"/>
    <col min="4" max="4" width="19" style="3" customWidth="1"/>
    <col min="5" max="5" width="24.3984375" style="3" bestFit="1" customWidth="1"/>
    <col min="6" max="6" width="11.09765625" style="3" bestFit="1" customWidth="1"/>
    <col min="7" max="7" width="11.8984375" style="3" bestFit="1" customWidth="1"/>
    <col min="8" max="13" width="12.59765625" style="2" bestFit="1" customWidth="1"/>
    <col min="14" max="21" width="11.09765625" style="2" bestFit="1" customWidth="1"/>
    <col min="22" max="22" width="12.19921875" style="2" bestFit="1" customWidth="1"/>
    <col min="23" max="16384" width="8" style="3"/>
  </cols>
  <sheetData>
    <row r="1" spans="1:22" s="1" customFormat="1" ht="31.2" customHeight="1" x14ac:dyDescent="0.3">
      <c r="A1" s="225" t="s">
        <v>17</v>
      </c>
      <c r="B1" s="225" t="s">
        <v>73</v>
      </c>
      <c r="C1" s="225" t="s">
        <v>18</v>
      </c>
      <c r="D1" s="225" t="s">
        <v>19</v>
      </c>
      <c r="E1" s="225" t="s">
        <v>20</v>
      </c>
      <c r="F1" s="225" t="s">
        <v>21</v>
      </c>
      <c r="H1" s="2">
        <f>Rozpis!G3</f>
        <v>1</v>
      </c>
      <c r="I1" s="2">
        <f>Rozpis!G4</f>
        <v>2</v>
      </c>
      <c r="J1" s="2">
        <f>Rozpis!G5</f>
        <v>3</v>
      </c>
      <c r="K1" s="2">
        <f>Rozpis!G6</f>
        <v>4</v>
      </c>
      <c r="L1" s="2">
        <f>Rozpis!G7</f>
        <v>5</v>
      </c>
      <c r="M1" s="2">
        <f>Rozpis!G8</f>
        <v>6</v>
      </c>
      <c r="N1" s="2">
        <f>Rozpis!G9</f>
        <v>7</v>
      </c>
      <c r="O1" s="2">
        <f>Rozpis!G10</f>
        <v>8</v>
      </c>
      <c r="P1" s="2">
        <f>Rozpis!G11</f>
        <v>9</v>
      </c>
      <c r="Q1" s="2">
        <f>Rozpis!G12</f>
        <v>10</v>
      </c>
      <c r="R1" s="2">
        <f>Rozpis!G13</f>
        <v>11</v>
      </c>
      <c r="S1" s="2">
        <f>Rozpis!G14</f>
        <v>12</v>
      </c>
      <c r="T1" s="2">
        <f>Rozpis!G15</f>
        <v>13</v>
      </c>
      <c r="U1" s="2">
        <f>Rozpis!G16</f>
        <v>14</v>
      </c>
      <c r="V1" s="2">
        <f>Rozpis!G17</f>
        <v>15</v>
      </c>
    </row>
    <row r="2" spans="1:22" s="1" customFormat="1" x14ac:dyDescent="0.3">
      <c r="A2" s="225"/>
      <c r="B2" s="225"/>
      <c r="C2" s="225"/>
      <c r="D2" s="225"/>
      <c r="E2" s="225"/>
      <c r="F2" s="225"/>
      <c r="G2" s="1" t="s">
        <v>22</v>
      </c>
      <c r="H2" s="2">
        <f t="shared" ref="H2:V2" si="0">SUM(H3:H63)</f>
        <v>17</v>
      </c>
      <c r="I2" s="2">
        <f t="shared" si="0"/>
        <v>16</v>
      </c>
      <c r="J2" s="2">
        <f t="shared" si="0"/>
        <v>21</v>
      </c>
      <c r="K2" s="2">
        <f t="shared" si="0"/>
        <v>26</v>
      </c>
      <c r="L2" s="2">
        <f t="shared" si="0"/>
        <v>16</v>
      </c>
      <c r="M2" s="2">
        <f t="shared" si="0"/>
        <v>9</v>
      </c>
      <c r="N2" s="2">
        <f t="shared" si="0"/>
        <v>27</v>
      </c>
      <c r="O2" s="2">
        <f t="shared" si="0"/>
        <v>20</v>
      </c>
      <c r="P2" s="2">
        <f t="shared" si="0"/>
        <v>23</v>
      </c>
      <c r="Q2" s="2">
        <f t="shared" si="0"/>
        <v>14</v>
      </c>
      <c r="R2" s="2">
        <f t="shared" si="0"/>
        <v>14</v>
      </c>
      <c r="S2" s="2">
        <f t="shared" si="0"/>
        <v>21</v>
      </c>
      <c r="T2" s="2">
        <f t="shared" si="0"/>
        <v>22</v>
      </c>
      <c r="U2" s="2">
        <f t="shared" si="0"/>
        <v>12</v>
      </c>
      <c r="V2" s="2">
        <f t="shared" si="0"/>
        <v>14</v>
      </c>
    </row>
    <row r="3" spans="1:22" s="110" customFormat="1" ht="14.4" customHeight="1" x14ac:dyDescent="0.3">
      <c r="A3" s="110" t="s">
        <v>23</v>
      </c>
      <c r="B3" s="110" t="s">
        <v>23</v>
      </c>
      <c r="C3" s="110" t="s">
        <v>23</v>
      </c>
      <c r="D3" s="110" t="s">
        <v>23</v>
      </c>
      <c r="E3" s="110" t="s">
        <v>23</v>
      </c>
      <c r="F3" s="110" t="s">
        <v>23</v>
      </c>
      <c r="G3" s="110" t="s">
        <v>23</v>
      </c>
      <c r="H3" s="110" t="s">
        <v>23</v>
      </c>
      <c r="I3" s="110" t="s">
        <v>23</v>
      </c>
      <c r="J3" s="110" t="s">
        <v>23</v>
      </c>
      <c r="K3" s="110" t="s">
        <v>23</v>
      </c>
      <c r="L3" s="110" t="s">
        <v>23</v>
      </c>
      <c r="M3" s="110" t="s">
        <v>23</v>
      </c>
      <c r="N3" s="110" t="s">
        <v>23</v>
      </c>
      <c r="O3" s="110" t="s">
        <v>23</v>
      </c>
      <c r="P3" s="110" t="s">
        <v>23</v>
      </c>
      <c r="Q3" s="110" t="s">
        <v>23</v>
      </c>
      <c r="R3" s="110" t="s">
        <v>23</v>
      </c>
      <c r="S3" s="110" t="s">
        <v>23</v>
      </c>
      <c r="T3" s="110" t="s">
        <v>23</v>
      </c>
      <c r="U3" s="110" t="s">
        <v>23</v>
      </c>
      <c r="V3" s="110" t="s">
        <v>23</v>
      </c>
    </row>
    <row r="4" spans="1:22" x14ac:dyDescent="0.3">
      <c r="A4" s="2">
        <f>IF('Zápis 6. nasazený'!C16="","",'Zápis 6. nasazený'!C16)</f>
        <v>4763</v>
      </c>
      <c r="B4" s="2">
        <f>RANK(F4,$F$4:$F$999,0)</f>
        <v>1</v>
      </c>
      <c r="C4" s="3" t="str">
        <f>IFERROR(LEFT('Zápis 6. nasazený'!E16, SEARCH(" ",'Zápis 6. nasazený'!E16,1)),"")</f>
        <v xml:space="preserve">VARMUŽOVÁ </v>
      </c>
      <c r="D4" s="3" t="str">
        <f>IFERROR(RIGHT('Zápis 6. nasazený'!E16,LEN('Zápis 6. nasazený'!E16)-SEARCH(" ",'Zápis 6. nasazený'!E16,1)),"")</f>
        <v>Amálie</v>
      </c>
      <c r="E4" s="3" t="str">
        <f>Rozpis!$B$7</f>
        <v>TJ Sokol Vracov</v>
      </c>
      <c r="F4" s="3">
        <f>SUM(H4:V4)</f>
        <v>30</v>
      </c>
      <c r="G4" s="2" t="str">
        <f>IF(F4&gt;4,"branek",IF(F4&gt;1,"branky",IF(F4=1,"branka","branek")))</f>
        <v>branek</v>
      </c>
      <c r="H4" s="2">
        <f>'Zápis 6. nasazený'!L16</f>
        <v>7</v>
      </c>
      <c r="K4" s="2">
        <f>'Zápis 6. nasazený'!R16</f>
        <v>5</v>
      </c>
      <c r="N4" s="2">
        <f>'Zápis 6. nasazený'!X16</f>
        <v>11</v>
      </c>
      <c r="Q4" s="2">
        <f>'Zápis 6. nasazený'!AD16</f>
        <v>3</v>
      </c>
      <c r="T4" s="2">
        <f>'Zápis 6. nasazený'!AJ16</f>
        <v>4</v>
      </c>
    </row>
    <row r="5" spans="1:22" x14ac:dyDescent="0.3">
      <c r="A5" s="2">
        <f>IF('Zápis 5. nasazený'!C12="","",'Zápis 5. nasazený'!C12)</f>
        <v>3497</v>
      </c>
      <c r="B5" s="2">
        <f>RANK(F5,$F$4:$F$999,0)</f>
        <v>3</v>
      </c>
      <c r="C5" s="3" t="str">
        <f>IFERROR(LEFT('Zápis 5. nasazený'!E12, SEARCH(" ",'Zápis 5. nasazený'!E12,1)),"")</f>
        <v xml:space="preserve">Bažantová </v>
      </c>
      <c r="D5" s="3" t="str">
        <f>IFERROR(RIGHT('Zápis 5. nasazený'!E12,LEN('Zápis 5. nasazený'!E12)-SEARCH(" ",'Zápis 5. nasazený'!E12,1)),"")</f>
        <v>Eva</v>
      </c>
      <c r="E5" s="3" t="str">
        <f>Rozpis!$B$6</f>
        <v>TJ Sokol Nezvěstice</v>
      </c>
      <c r="F5" s="3">
        <f>SUM(H5:V5)</f>
        <v>19</v>
      </c>
      <c r="G5" s="2" t="str">
        <f>IF(F5&gt;4,"branek",IF(F5&gt;1,"branky",IF(F5=1,"branka","branek")))</f>
        <v>branek</v>
      </c>
      <c r="I5" s="2">
        <f>'Zápis 5. nasazený'!L12</f>
        <v>0</v>
      </c>
      <c r="M5" s="2">
        <f>'Zápis 5. nasazený'!R12</f>
        <v>4</v>
      </c>
      <c r="P5" s="2">
        <f>'Zápis 5. nasazený'!X12</f>
        <v>6</v>
      </c>
      <c r="R5" s="2">
        <f>'Zápis 5. nasazený'!AD12</f>
        <v>6</v>
      </c>
      <c r="T5" s="2">
        <f>'Zápis 5. nasazený'!AJ12</f>
        <v>3</v>
      </c>
    </row>
    <row r="6" spans="1:22" x14ac:dyDescent="0.3">
      <c r="A6" s="2">
        <f>IF('Zápis 4. nasazený'!C18="","",'Zápis 4. nasazený'!C18)</f>
        <v>918</v>
      </c>
      <c r="B6" s="2">
        <f>RANK(F6,$F$4:$F$999,0)</f>
        <v>4</v>
      </c>
      <c r="C6" s="3" t="str">
        <f>IFERROR(LEFT('Zápis 4. nasazený'!E18, SEARCH(" ",'Zápis 4. nasazený'!E18,1)),"")</f>
        <v xml:space="preserve">Průšová </v>
      </c>
      <c r="D6" s="3" t="str">
        <f>IFERROR(RIGHT('Zápis 4. nasazený'!E18,LEN('Zápis 4. nasazený'!E18)-SEARCH(" ",'Zápis 4. nasazený'!E18,1)),"")</f>
        <v>Agáta</v>
      </c>
      <c r="E6" s="3" t="str">
        <f>Rozpis!$B$5</f>
        <v>TJ Stará Huť</v>
      </c>
      <c r="F6" s="3">
        <f>SUM(H6:V6)</f>
        <v>18</v>
      </c>
      <c r="G6" s="2" t="str">
        <f>IF(F6&gt;4,"branek",IF(F6&gt;1,"branky",IF(F6=1,"branka","branek")))</f>
        <v>branek</v>
      </c>
      <c r="J6" s="2">
        <f>'Zápis 4. nasazený'!L18</f>
        <v>6</v>
      </c>
      <c r="M6" s="2">
        <f>'Zápis 4. nasazený'!R18</f>
        <v>1</v>
      </c>
      <c r="O6" s="2">
        <f>'Zápis 4. nasazený'!X18</f>
        <v>4</v>
      </c>
      <c r="Q6" s="2">
        <f>'Zápis 4. nasazený'!AD18</f>
        <v>5</v>
      </c>
      <c r="U6" s="2">
        <f>'Zápis 4. nasazený'!AJ18</f>
        <v>2</v>
      </c>
    </row>
    <row r="7" spans="1:22" x14ac:dyDescent="0.3">
      <c r="A7" s="2">
        <f>IF('Zápis 5. nasazený'!C14="","",'Zápis 5. nasazený'!C14)</f>
        <v>3529</v>
      </c>
      <c r="B7" s="2">
        <f>RANK(F7,$F$4:$F$999,0)</f>
        <v>5</v>
      </c>
      <c r="C7" s="3" t="str">
        <f>IFERROR(LEFT('Zápis 5. nasazený'!E14, SEARCH(" ",'Zápis 5. nasazený'!E14,1)),"")</f>
        <v xml:space="preserve">Havlová </v>
      </c>
      <c r="D7" s="3" t="str">
        <f>IFERROR(RIGHT('Zápis 5. nasazený'!E14,LEN('Zápis 5. nasazený'!E14)-SEARCH(" ",'Zápis 5. nasazený'!E14,1)),"")</f>
        <v>Linda</v>
      </c>
      <c r="E7" s="3" t="str">
        <f>Rozpis!$B$6</f>
        <v>TJ Sokol Nezvěstice</v>
      </c>
      <c r="F7" s="3">
        <f>SUM(H7:V7)</f>
        <v>15</v>
      </c>
      <c r="G7" s="2" t="str">
        <f>IF(F7&gt;4,"branek",IF(F7&gt;1,"branky",IF(F7=1,"branka","branek")))</f>
        <v>branek</v>
      </c>
      <c r="I7" s="2">
        <f>'Zápis 5. nasazený'!L14</f>
        <v>6</v>
      </c>
      <c r="M7" s="2">
        <f>'Zápis 5. nasazený'!R14</f>
        <v>1</v>
      </c>
      <c r="P7" s="2">
        <f>'Zápis 5. nasazený'!X14</f>
        <v>5</v>
      </c>
      <c r="R7" s="2">
        <f>'Zápis 5. nasazený'!AD14</f>
        <v>0</v>
      </c>
      <c r="T7" s="2">
        <f>'Zápis 5. nasazený'!AJ14</f>
        <v>3</v>
      </c>
    </row>
    <row r="8" spans="1:22" x14ac:dyDescent="0.3">
      <c r="A8" s="2">
        <f>IF('Zápis 3. nasazený'!C18="","",'Zápis 3. nasazený'!C18)</f>
        <v>5741</v>
      </c>
      <c r="B8" s="2">
        <f>RANK(F8,$F$4:$F$999,0)</f>
        <v>8</v>
      </c>
      <c r="C8" s="4" t="str">
        <f>IFERROR(LEFT('Zápis 3. nasazený'!E18, SEARCH(" ",'Zápis 3. nasazený'!E18,1)),"")</f>
        <v xml:space="preserve">Smutková </v>
      </c>
      <c r="D8" s="3" t="str">
        <f>IFERROR(RIGHT('Zápis 3. nasazený'!E18,LEN('Zápis 3. nasazený'!E18)-SEARCH(" ",'Zápis 3. nasazený'!E18,1)),"")</f>
        <v>Dominika</v>
      </c>
      <c r="E8" s="3" t="str">
        <f>Rozpis!$B$4</f>
        <v>SK Studénka</v>
      </c>
      <c r="F8" s="3">
        <f>SUM(H8:V8)</f>
        <v>13</v>
      </c>
      <c r="G8" s="2" t="str">
        <f>IF(F8&gt;4,"branek",IF(F8&gt;1,"branky",IF(F8=1,"branka","branek")))</f>
        <v>branek</v>
      </c>
      <c r="H8" s="2">
        <f>'Zápis 3. nasazený'!L18</f>
        <v>5</v>
      </c>
      <c r="L8" s="2">
        <f>'Zápis 3. nasazený'!R18</f>
        <v>3</v>
      </c>
      <c r="P8" s="2">
        <f>'Zápis 3. nasazený'!X18</f>
        <v>3</v>
      </c>
      <c r="S8" s="2">
        <f>'Zápis 3. nasazený'!AD18</f>
        <v>2</v>
      </c>
      <c r="U8" s="2">
        <f>'Zápis 3. nasazený'!AJ18</f>
        <v>0</v>
      </c>
    </row>
    <row r="9" spans="1:22" x14ac:dyDescent="0.3">
      <c r="A9" s="2">
        <f>IF('Zápis 1. nasazený'!C17="","",'Zápis 1. nasazený'!C17)</f>
        <v>5155</v>
      </c>
      <c r="B9" s="2">
        <f>RANK(F9,$F$4:$F$999,0)</f>
        <v>2</v>
      </c>
      <c r="C9" s="3" t="str">
        <f>IFERROR(LEFT('Zápis 1. nasazený'!E17, SEARCH(" ",'Zápis 1. nasazený'!E17,1)),"")</f>
        <v xml:space="preserve">Ježková </v>
      </c>
      <c r="D9" s="3" t="str">
        <f>IFERROR(RIGHT('Zápis 1. nasazený'!E17,LEN('Zápis 1. nasazený'!E17)-SEARCH(" ",'Zápis 1. nasazený'!E17,1)),"")</f>
        <v>Anežka</v>
      </c>
      <c r="E9" s="3" t="str">
        <f>Rozpis!$B$2</f>
        <v>TJ Sokol Kyšice</v>
      </c>
      <c r="F9" s="3">
        <f>SUM(H9:V9)</f>
        <v>20</v>
      </c>
      <c r="G9" s="2" t="str">
        <f>IF(F9&gt;4,"branek",IF(F9&gt;1,"branky",IF(F9=1,"branka","branek")))</f>
        <v>branek</v>
      </c>
      <c r="I9" s="2">
        <f>'Zápis 1. nasazený'!L17</f>
        <v>0</v>
      </c>
      <c r="K9" s="2">
        <f>'Zápis 1. nasazený'!R17</f>
        <v>4</v>
      </c>
      <c r="O9" s="2">
        <f>'Zápis 1. nasazený'!X17</f>
        <v>1</v>
      </c>
      <c r="S9" s="2">
        <f>'Zápis 1. nasazený'!AD17</f>
        <v>7</v>
      </c>
      <c r="V9" s="2">
        <f>'Zápis 1. nasazený'!AJ17</f>
        <v>8</v>
      </c>
    </row>
    <row r="10" spans="1:22" x14ac:dyDescent="0.3">
      <c r="A10" s="2">
        <f>IF('Zápis 1. nasazený'!C18="","",'Zápis 1. nasazený'!C18)</f>
        <v>3265</v>
      </c>
      <c r="B10" s="2">
        <f>RANK(F10,$F$4:$F$999,0)</f>
        <v>7</v>
      </c>
      <c r="C10" s="3" t="str">
        <f>IFERROR(LEFT('Zápis 1. nasazený'!E18, SEARCH(" ",'Zápis 1. nasazený'!E18,1)),"")</f>
        <v xml:space="preserve">Šmídová </v>
      </c>
      <c r="D10" s="3" t="str">
        <f>IFERROR(RIGHT('Zápis 1. nasazený'!E18,LEN('Zápis 1. nasazený'!E18)-SEARCH(" ",'Zápis 1. nasazený'!E18,1)),"")</f>
        <v>Tereza</v>
      </c>
      <c r="E10" s="3" t="str">
        <f>Rozpis!$B$2</f>
        <v>TJ Sokol Kyšice</v>
      </c>
      <c r="F10" s="3">
        <f>SUM(H10:V10)</f>
        <v>14</v>
      </c>
      <c r="G10" s="2" t="str">
        <f>IF(F10&gt;4,"branek",IF(F10&gt;1,"branky",IF(F10=1,"branka","branek")))</f>
        <v>branek</v>
      </c>
      <c r="I10" s="2">
        <f>'Zápis 1. nasazený'!L18</f>
        <v>1</v>
      </c>
      <c r="K10" s="2">
        <f>'Zápis 1. nasazený'!R18</f>
        <v>4</v>
      </c>
      <c r="O10" s="2">
        <f>'Zápis 1. nasazený'!X18</f>
        <v>4</v>
      </c>
      <c r="S10" s="2">
        <f>'Zápis 1. nasazený'!AD18</f>
        <v>3</v>
      </c>
      <c r="V10" s="2">
        <f>'Zápis 1. nasazený'!AJ18</f>
        <v>2</v>
      </c>
    </row>
    <row r="11" spans="1:22" x14ac:dyDescent="0.3">
      <c r="A11" s="2">
        <f>IF('Zápis 3. nasazený'!C16="","",'Zápis 3. nasazený'!C16)</f>
        <v>5660</v>
      </c>
      <c r="B11" s="2">
        <f>RANK(F11,$F$4:$F$999,0)</f>
        <v>9</v>
      </c>
      <c r="C11" s="4" t="str">
        <f>IFERROR(LEFT('Zápis 3. nasazený'!E16, SEARCH(" ",'Zápis 3. nasazený'!E16,1)),"")</f>
        <v xml:space="preserve">Hebelková </v>
      </c>
      <c r="D11" s="3" t="str">
        <f>IFERROR(RIGHT('Zápis 3. nasazený'!E16,LEN('Zápis 3. nasazený'!E16)-SEARCH(" ",'Zápis 3. nasazený'!E16,1)),"")</f>
        <v>Martina</v>
      </c>
      <c r="E11" s="3" t="str">
        <f>Rozpis!$B$4</f>
        <v>SK Studénka</v>
      </c>
      <c r="F11" s="3">
        <f>SUM(H11:V11)</f>
        <v>12</v>
      </c>
      <c r="G11" s="2" t="str">
        <f>IF(F11&gt;4,"branek",IF(F11&gt;1,"branky",IF(F11=1,"branka","branek")))</f>
        <v>branek</v>
      </c>
      <c r="H11" s="2">
        <f>'Zápis 3. nasazený'!L16</f>
        <v>1</v>
      </c>
      <c r="L11" s="2">
        <f>'Zápis 3. nasazený'!R16</f>
        <v>3</v>
      </c>
      <c r="P11" s="2">
        <f>'Zápis 3. nasazený'!X16</f>
        <v>4</v>
      </c>
      <c r="S11" s="2">
        <f>'Zápis 3. nasazený'!AD16</f>
        <v>4</v>
      </c>
      <c r="U11" s="2">
        <f>'Zápis 3. nasazený'!AJ16</f>
        <v>0</v>
      </c>
    </row>
    <row r="12" spans="1:22" x14ac:dyDescent="0.3">
      <c r="A12" s="2">
        <f>IF('Zápis 4. nasazený'!C16="","",'Zápis 4. nasazený'!C16)</f>
        <v>905</v>
      </c>
      <c r="B12" s="2">
        <f>RANK(F12,$F$4:$F$999,0)</f>
        <v>5</v>
      </c>
      <c r="C12" s="3" t="str">
        <f>IFERROR(LEFT('Zápis 4. nasazený'!E16, SEARCH(" ",'Zápis 4. nasazený'!E16,1)),"")</f>
        <v xml:space="preserve">Kociánová </v>
      </c>
      <c r="D12" s="3" t="str">
        <f>IFERROR(RIGHT('Zápis 4. nasazený'!E16,LEN('Zápis 4. nasazený'!E16)-SEARCH(" ",'Zápis 4. nasazený'!E16,1)),"")</f>
        <v>Veronika</v>
      </c>
      <c r="E12" s="3" t="str">
        <f>Rozpis!$B$5</f>
        <v>TJ Stará Huť</v>
      </c>
      <c r="F12" s="3">
        <f>SUM(H12:V12)</f>
        <v>15</v>
      </c>
      <c r="G12" s="2" t="str">
        <f>IF(F12&gt;4,"branek",IF(F12&gt;1,"branky",IF(F12=1,"branka","branek")))</f>
        <v>branek</v>
      </c>
      <c r="J12" s="2">
        <f>'Zápis 4. nasazený'!L16</f>
        <v>7</v>
      </c>
      <c r="M12" s="2">
        <f>'Zápis 4. nasazený'!R16</f>
        <v>0</v>
      </c>
      <c r="O12" s="2">
        <f>'Zápis 4. nasazený'!X16</f>
        <v>4</v>
      </c>
      <c r="Q12" s="2">
        <f>'Zápis 4. nasazený'!AD16</f>
        <v>1</v>
      </c>
      <c r="U12" s="2">
        <f>'Zápis 4. nasazený'!AJ16</f>
        <v>3</v>
      </c>
    </row>
    <row r="13" spans="1:22" x14ac:dyDescent="0.3">
      <c r="A13" s="2">
        <f>IF('Zápis 6. nasazený'!C19="","",'Zápis 6. nasazený'!C19)</f>
        <v>7720</v>
      </c>
      <c r="B13" s="2">
        <f>RANK(F13,$F$4:$F$999,0)</f>
        <v>9</v>
      </c>
      <c r="C13" s="3" t="str">
        <f>IFERROR(LEFT('Zápis 6. nasazený'!E19, SEARCH(" ",'Zápis 6. nasazený'!E19,1)),"")</f>
        <v xml:space="preserve">BŘEČKOVÁ </v>
      </c>
      <c r="D13" s="3" t="str">
        <f>IFERROR(RIGHT('Zápis 6. nasazený'!E19,LEN('Zápis 6. nasazený'!E19)-SEARCH(" ",'Zápis 6. nasazený'!E19,1)),"")</f>
        <v>Radana</v>
      </c>
      <c r="E13" s="3" t="str">
        <f>Rozpis!$B$7</f>
        <v>TJ Sokol Vracov</v>
      </c>
      <c r="F13" s="3">
        <f>SUM(H13:V13)</f>
        <v>12</v>
      </c>
      <c r="G13" s="2" t="str">
        <f>IF(F13&gt;4,"branek",IF(F13&gt;1,"branky",IF(F13=1,"branka","branek")))</f>
        <v>branek</v>
      </c>
      <c r="H13" s="2">
        <f>'Zápis 6. nasazený'!L19</f>
        <v>0</v>
      </c>
      <c r="K13" s="2">
        <f>'Zápis 6. nasazený'!R19</f>
        <v>5</v>
      </c>
      <c r="N13" s="2">
        <f>'Zápis 6. nasazený'!X19</f>
        <v>5</v>
      </c>
      <c r="Q13" s="2">
        <f>'Zápis 6. nasazený'!AD19</f>
        <v>2</v>
      </c>
      <c r="T13" s="2">
        <f>'Zápis 6. nasazený'!AJ19</f>
        <v>0</v>
      </c>
    </row>
    <row r="14" spans="1:22" x14ac:dyDescent="0.3">
      <c r="A14" s="2">
        <f>IF('Zápis 1. nasazený'!C19="","",'Zápis 1. nasazený'!C19)</f>
        <v>7460</v>
      </c>
      <c r="B14" s="2">
        <f>RANK(F14,$F$4:$F$999,0)</f>
        <v>9</v>
      </c>
      <c r="C14" s="3" t="str">
        <f>IFERROR(LEFT('Zápis 1. nasazený'!E19, SEARCH(" ",'Zápis 1. nasazený'!E19,1)),"")</f>
        <v xml:space="preserve">Uherská </v>
      </c>
      <c r="D14" s="3" t="str">
        <f>IFERROR(RIGHT('Zápis 1. nasazený'!E19,LEN('Zápis 1. nasazený'!E19)-SEARCH(" ",'Zápis 1. nasazený'!E19,1)),"")</f>
        <v xml:space="preserve">Anna </v>
      </c>
      <c r="E14" s="3" t="str">
        <f>Rozpis!$B$2</f>
        <v>TJ Sokol Kyšice</v>
      </c>
      <c r="F14" s="3">
        <f>SUM(H14:V14)</f>
        <v>12</v>
      </c>
      <c r="G14" s="2" t="str">
        <f>IF(F14&gt;4,"branek",IF(F14&gt;1,"branky",IF(F14=1,"branka","branek")))</f>
        <v>branek</v>
      </c>
      <c r="I14" s="2">
        <f>'Zápis 1. nasazený'!L19</f>
        <v>2</v>
      </c>
      <c r="K14" s="2">
        <f>'Zápis 1. nasazený'!R19</f>
        <v>5</v>
      </c>
      <c r="O14" s="2">
        <f>'Zápis 1. nasazený'!X19</f>
        <v>1</v>
      </c>
      <c r="S14" s="2">
        <f>'Zápis 1. nasazený'!AD19</f>
        <v>3</v>
      </c>
      <c r="V14" s="2">
        <f>'Zápis 1. nasazený'!AJ19</f>
        <v>1</v>
      </c>
    </row>
    <row r="15" spans="1:22" x14ac:dyDescent="0.3">
      <c r="A15" s="2">
        <f>IF('Zápis 2. nasazený'!C20="","",'Zápis 2. nasazený'!C20)</f>
        <v>7091</v>
      </c>
      <c r="B15" s="2">
        <f>RANK(F15,$F$4:$F$999,0)</f>
        <v>9</v>
      </c>
      <c r="C15" s="3" t="str">
        <f>IFERROR(LEFT('Zápis 2. nasazený'!E20, SEARCH(" ",'Zápis 2. nasazený'!E20,1)),"")</f>
        <v xml:space="preserve">Smutková </v>
      </c>
      <c r="D15" s="3" t="str">
        <f>IFERROR(RIGHT('Zápis 2. nasazený'!E20,LEN('Zápis 2. nasazený'!E20)-SEARCH(" ",'Zápis 2. nasazený'!E20,1)),"")</f>
        <v>Patricie</v>
      </c>
      <c r="E15" s="3" t="str">
        <f>Rozpis!$B$3</f>
        <v>Sokol Svinov</v>
      </c>
      <c r="F15" s="3">
        <f>SUM(H15:V15)</f>
        <v>12</v>
      </c>
      <c r="G15" s="2" t="str">
        <f>IF(F15&gt;4,"branek",IF(F15&gt;1,"branky",IF(F15=1,"branka","branek")))</f>
        <v>branek</v>
      </c>
      <c r="J15" s="2">
        <f>'Zápis 2. nasazený'!L20</f>
        <v>3</v>
      </c>
      <c r="L15" s="2">
        <f>'Zápis 2. nasazený'!R20</f>
        <v>1</v>
      </c>
      <c r="N15" s="2">
        <f>'Zápis 2. nasazený'!X20</f>
        <v>4</v>
      </c>
      <c r="R15" s="2">
        <f>'Zápis 2. nasazený'!AD20</f>
        <v>3</v>
      </c>
      <c r="V15" s="2">
        <f>'Zápis 2. nasazený'!AJ20</f>
        <v>1</v>
      </c>
    </row>
    <row r="16" spans="1:22" x14ac:dyDescent="0.3">
      <c r="A16" s="2">
        <f>IF('Zápis 5. nasazený'!C17="","",'Zápis 5. nasazený'!C17)</f>
        <v>3602</v>
      </c>
      <c r="B16" s="2">
        <f>RANK(F16,$F$4:$F$999,0)</f>
        <v>13</v>
      </c>
      <c r="C16" s="3" t="str">
        <f>IFERROR(LEFT('Zápis 5. nasazený'!E17, SEARCH(" ",'Zápis 5. nasazený'!E17,1)),"")</f>
        <v xml:space="preserve">Straková </v>
      </c>
      <c r="D16" s="3" t="str">
        <f>IFERROR(RIGHT('Zápis 5. nasazený'!E17,LEN('Zápis 5. nasazený'!E17)-SEARCH(" ",'Zápis 5. nasazený'!E17,1)),"")</f>
        <v>Petra</v>
      </c>
      <c r="E16" s="3" t="str">
        <f>Rozpis!$B$6</f>
        <v>TJ Sokol Nezvěstice</v>
      </c>
      <c r="F16" s="3">
        <f>SUM(H16:V16)</f>
        <v>10</v>
      </c>
      <c r="G16" s="2" t="str">
        <f>IF(F16&gt;4,"branek",IF(F16&gt;1,"branky",IF(F16=1,"branka","branek")))</f>
        <v>branek</v>
      </c>
      <c r="I16" s="2">
        <f>'Zápis 5. nasazený'!L17</f>
        <v>1</v>
      </c>
      <c r="M16" s="2">
        <f>'Zápis 5. nasazený'!R17</f>
        <v>2</v>
      </c>
      <c r="P16" s="2">
        <f>'Zápis 5. nasazený'!X17</f>
        <v>1</v>
      </c>
      <c r="R16" s="2">
        <f>'Zápis 5. nasazený'!AD17</f>
        <v>2</v>
      </c>
      <c r="T16" s="2">
        <f>'Zápis 5. nasazený'!AJ17</f>
        <v>4</v>
      </c>
    </row>
    <row r="17" spans="1:22" x14ac:dyDescent="0.3">
      <c r="A17" s="2">
        <f>IF('Zápis 3. nasazený'!C17="","",'Zápis 3. nasazený'!C17)</f>
        <v>5746</v>
      </c>
      <c r="B17" s="2">
        <f>RANK(F17,$F$4:$F$999,0)</f>
        <v>13</v>
      </c>
      <c r="C17" s="4" t="str">
        <f>IFERROR(LEFT('Zápis 3. nasazený'!E17, SEARCH(" ",'Zápis 3. nasazený'!E17,1)),"")</f>
        <v xml:space="preserve">Svačinová </v>
      </c>
      <c r="D17" s="3" t="str">
        <f>IFERROR(RIGHT('Zápis 3. nasazený'!E17,LEN('Zápis 3. nasazený'!E17)-SEARCH(" ",'Zápis 3. nasazený'!E17,1)),"")</f>
        <v>Adéla</v>
      </c>
      <c r="E17" s="3" t="str">
        <f>Rozpis!$B$4</f>
        <v>SK Studénka</v>
      </c>
      <c r="F17" s="3">
        <f>SUM(H17:V17)</f>
        <v>10</v>
      </c>
      <c r="G17" s="2" t="str">
        <f>IF(F17&gt;4,"branek",IF(F17&gt;1,"branky",IF(F17=1,"branka","branek")))</f>
        <v>branek</v>
      </c>
      <c r="H17" s="2">
        <f>'Zápis 3. nasazený'!L17</f>
        <v>1</v>
      </c>
      <c r="L17" s="2">
        <f>'Zápis 3. nasazený'!R17</f>
        <v>2</v>
      </c>
      <c r="P17" s="2">
        <f>'Zápis 3. nasazený'!X17</f>
        <v>3</v>
      </c>
      <c r="S17" s="2">
        <f>'Zápis 3. nasazený'!AD17</f>
        <v>1</v>
      </c>
      <c r="U17" s="2">
        <f>'Zápis 3. nasazený'!AJ17</f>
        <v>3</v>
      </c>
    </row>
    <row r="18" spans="1:22" x14ac:dyDescent="0.3">
      <c r="A18" s="2">
        <f>IF('Zápis 5. nasazený'!C13="","",'Zápis 5. nasazený'!C13)</f>
        <v>3530</v>
      </c>
      <c r="B18" s="2">
        <f>RANK(F18,$F$4:$F$999,0)</f>
        <v>15</v>
      </c>
      <c r="C18" s="3" t="str">
        <f>IFERROR(LEFT('Zápis 5. nasazený'!E13, SEARCH(" ",'Zápis 5. nasazený'!E13,1)),"")</f>
        <v xml:space="preserve">Havlová </v>
      </c>
      <c r="D18" s="3" t="str">
        <f>IFERROR(RIGHT('Zápis 5. nasazený'!E13,LEN('Zápis 5. nasazený'!E13)-SEARCH(" ",'Zápis 5. nasazený'!E13,1)),"")</f>
        <v>Lucie</v>
      </c>
      <c r="E18" s="3" t="str">
        <f>Rozpis!$B$6</f>
        <v>TJ Sokol Nezvěstice</v>
      </c>
      <c r="F18" s="3">
        <f>SUM(H18:V18)</f>
        <v>6</v>
      </c>
      <c r="G18" s="2" t="str">
        <f>IF(F18&gt;4,"branek",IF(F18&gt;1,"branky",IF(F18=1,"branka","branek")))</f>
        <v>branek</v>
      </c>
      <c r="I18" s="2">
        <f>'Zápis 5. nasazený'!L13</f>
        <v>2</v>
      </c>
      <c r="M18" s="2">
        <f>'Zápis 5. nasazený'!R13</f>
        <v>1</v>
      </c>
      <c r="P18" s="2">
        <f>'Zápis 5. nasazený'!X13</f>
        <v>0</v>
      </c>
      <c r="R18" s="2">
        <f>'Zápis 5. nasazený'!AD13</f>
        <v>1</v>
      </c>
      <c r="T18" s="2">
        <f>'Zápis 5. nasazený'!AJ13</f>
        <v>2</v>
      </c>
    </row>
    <row r="19" spans="1:22" x14ac:dyDescent="0.3">
      <c r="A19" s="2">
        <f>IF('Zápis 2. nasazený'!C21="","",'Zápis 2. nasazený'!C21)</f>
        <v>1792</v>
      </c>
      <c r="B19" s="2">
        <f>RANK(F19,$F$4:$F$999,0)</f>
        <v>15</v>
      </c>
      <c r="C19" s="3" t="str">
        <f>IFERROR(LEFT('Zápis 2. nasazený'!E21, SEARCH(" ",'Zápis 2. nasazený'!E21,1)),"")</f>
        <v xml:space="preserve">Matoušková </v>
      </c>
      <c r="D19" s="3" t="str">
        <f>IFERROR(RIGHT('Zápis 2. nasazený'!E21,LEN('Zápis 2. nasazený'!E21)-SEARCH(" ",'Zápis 2. nasazený'!E21,1)),"")</f>
        <v>Barbora</v>
      </c>
      <c r="E19" s="3" t="str">
        <f>Rozpis!$B$3</f>
        <v>Sokol Svinov</v>
      </c>
      <c r="F19" s="3">
        <f>SUM(H19:V19)</f>
        <v>6</v>
      </c>
      <c r="G19" s="2" t="str">
        <f>IF(F19&gt;4,"branek",IF(F19&gt;1,"branky",IF(F19=1,"branka","branek")))</f>
        <v>branek</v>
      </c>
      <c r="J19" s="2">
        <f>'Zápis 2. nasazený'!L21</f>
        <v>1</v>
      </c>
      <c r="L19" s="2">
        <f>'Zápis 2. nasazený'!R21</f>
        <v>1</v>
      </c>
      <c r="N19" s="2">
        <f>'Zápis 2. nasazený'!X21</f>
        <v>3</v>
      </c>
      <c r="R19" s="2">
        <f>'Zápis 2. nasazený'!AD21</f>
        <v>0</v>
      </c>
      <c r="V19" s="2">
        <f>'Zápis 2. nasazený'!AJ21</f>
        <v>1</v>
      </c>
    </row>
    <row r="20" spans="1:22" x14ac:dyDescent="0.3">
      <c r="A20" s="2">
        <f>IF('Zápis 5. nasazený'!C16="","",'Zápis 5. nasazený'!C16)</f>
        <v>3547</v>
      </c>
      <c r="B20" s="2">
        <f>RANK(F20,$F$4:$F$999,0)</f>
        <v>17</v>
      </c>
      <c r="C20" s="3" t="str">
        <f>IFERROR(LEFT('Zápis 5. nasazený'!E16, SEARCH(" ",'Zápis 5. nasazený'!E16,1)),"")</f>
        <v xml:space="preserve">Karasová </v>
      </c>
      <c r="D20" s="3" t="str">
        <f>IFERROR(RIGHT('Zápis 5. nasazený'!E16,LEN('Zápis 5. nasazený'!E16)-SEARCH(" ",'Zápis 5. nasazený'!E16,1)),"")</f>
        <v>Nela</v>
      </c>
      <c r="E20" s="3" t="str">
        <f>Rozpis!$B$6</f>
        <v>TJ Sokol Nezvěstice</v>
      </c>
      <c r="F20" s="3">
        <f>SUM(H20:V20)</f>
        <v>5</v>
      </c>
      <c r="G20" s="2" t="str">
        <f>IF(F20&gt;4,"branek",IF(F20&gt;1,"branky",IF(F20=1,"branka","branek")))</f>
        <v>branek</v>
      </c>
      <c r="I20" s="2">
        <f>'Zápis 5. nasazený'!L16</f>
        <v>1</v>
      </c>
      <c r="M20" s="2">
        <f>'Zápis 5. nasazený'!R16</f>
        <v>0</v>
      </c>
      <c r="P20" s="2">
        <f>'Zápis 5. nasazený'!X16</f>
        <v>0</v>
      </c>
      <c r="R20" s="2">
        <f>'Zápis 5. nasazený'!AD16</f>
        <v>1</v>
      </c>
      <c r="T20" s="2">
        <f>'Zápis 5. nasazený'!AJ16</f>
        <v>3</v>
      </c>
    </row>
    <row r="21" spans="1:22" x14ac:dyDescent="0.3">
      <c r="A21" s="2">
        <f>IF('Zápis 6. nasazený'!C18="","",'Zápis 6. nasazený'!C18)</f>
        <v>4724</v>
      </c>
      <c r="B21" s="2">
        <f>RANK(F21,$F$4:$F$999,0)</f>
        <v>17</v>
      </c>
      <c r="C21" s="3" t="str">
        <f>IFERROR(LEFT('Zápis 6. nasazený'!E18, SEARCH(" ",'Zápis 6. nasazený'!E18,1)),"")</f>
        <v xml:space="preserve">KOZUMPLÍKOVÁ </v>
      </c>
      <c r="D21" s="3" t="str">
        <f>IFERROR(RIGHT('Zápis 6. nasazený'!E18,LEN('Zápis 6. nasazený'!E18)-SEARCH(" ",'Zápis 6. nasazený'!E18,1)),"")</f>
        <v>Helena</v>
      </c>
      <c r="E21" s="3" t="str">
        <f>Rozpis!$B$7</f>
        <v>TJ Sokol Vracov</v>
      </c>
      <c r="F21" s="3">
        <f>SUM(H21:V21)</f>
        <v>5</v>
      </c>
      <c r="G21" s="2" t="str">
        <f>IF(F21&gt;4,"branek",IF(F21&gt;1,"branky",IF(F21=1,"branka","branek")))</f>
        <v>branek</v>
      </c>
      <c r="H21" s="2">
        <f>'Zápis 6. nasazený'!L18</f>
        <v>2</v>
      </c>
      <c r="K21" s="2">
        <f>'Zápis 6. nasazený'!R18</f>
        <v>2</v>
      </c>
      <c r="N21" s="2">
        <f>'Zápis 6. nasazený'!X18</f>
        <v>1</v>
      </c>
      <c r="Q21" s="2">
        <f>'Zápis 6. nasazený'!AD18</f>
        <v>0</v>
      </c>
      <c r="T21" s="2">
        <f>'Zápis 6. nasazený'!AJ18</f>
        <v>0</v>
      </c>
    </row>
    <row r="22" spans="1:22" x14ac:dyDescent="0.3">
      <c r="A22" s="2">
        <f>IF('Zápis 4. nasazený'!C15="","",'Zápis 4. nasazený'!C15)</f>
        <v>7308</v>
      </c>
      <c r="B22" s="2">
        <f>RANK(F22,$F$4:$F$999,0)</f>
        <v>19</v>
      </c>
      <c r="C22" s="3" t="str">
        <f>IFERROR(LEFT('Zápis 4. nasazený'!E15, SEARCH(" ",'Zápis 4. nasazený'!E15,1)),"")</f>
        <v xml:space="preserve">Menclová </v>
      </c>
      <c r="D22" s="3" t="str">
        <f>IFERROR(RIGHT('Zápis 4. nasazený'!E15,LEN('Zápis 4. nasazený'!E15)-SEARCH(" ",'Zápis 4. nasazený'!E15,1)),"")</f>
        <v>Lola</v>
      </c>
      <c r="E22" s="3" t="str">
        <f>Rozpis!$B$5</f>
        <v>TJ Stará Huť</v>
      </c>
      <c r="F22" s="3">
        <f>SUM(H22:V22)</f>
        <v>4</v>
      </c>
      <c r="G22" s="2" t="str">
        <f>IF(F22&gt;4,"branek",IF(F22&gt;1,"branky",IF(F22=1,"branka","branek")))</f>
        <v>branky</v>
      </c>
      <c r="J22" s="2">
        <f>'Zápis 4. nasazený'!L15</f>
        <v>0</v>
      </c>
      <c r="M22" s="2">
        <f>'Zápis 4. nasazený'!R15</f>
        <v>0</v>
      </c>
      <c r="O22" s="2">
        <f>'Zápis 4. nasazený'!X15</f>
        <v>2</v>
      </c>
      <c r="Q22" s="2">
        <f>'Zápis 4. nasazený'!AD15</f>
        <v>2</v>
      </c>
      <c r="U22" s="2">
        <f>'Zápis 4. nasazený'!AJ15</f>
        <v>0</v>
      </c>
    </row>
    <row r="23" spans="1:22" x14ac:dyDescent="0.3">
      <c r="A23" s="2">
        <f>IF('Zápis 5. nasazený'!C15="","",'Zápis 5. nasazený'!C15)</f>
        <v>6381</v>
      </c>
      <c r="B23" s="2">
        <f>RANK(F23,$F$4:$F$999,0)</f>
        <v>19</v>
      </c>
      <c r="C23" s="3" t="str">
        <f>IFERROR(LEFT('Zápis 5. nasazený'!E15, SEARCH(" ",'Zápis 5. nasazený'!E15,1)),"")</f>
        <v xml:space="preserve">Kosnarová </v>
      </c>
      <c r="D23" s="3" t="str">
        <f>IFERROR(RIGHT('Zápis 5. nasazený'!E15,LEN('Zápis 5. nasazený'!E15)-SEARCH(" ",'Zápis 5. nasazený'!E15,1)),"")</f>
        <v>Karolína</v>
      </c>
      <c r="E23" s="3" t="str">
        <f>Rozpis!$B$6</f>
        <v>TJ Sokol Nezvěstice</v>
      </c>
      <c r="F23" s="3">
        <f>SUM(H23:V23)</f>
        <v>4</v>
      </c>
      <c r="G23" s="2" t="str">
        <f>IF(F23&gt;4,"branek",IF(F23&gt;1,"branky",IF(F23=1,"branka","branek")))</f>
        <v>branky</v>
      </c>
      <c r="I23" s="2">
        <f>'Zápis 5. nasazený'!L15</f>
        <v>1</v>
      </c>
      <c r="M23" s="2">
        <f>'Zápis 5. nasazený'!R15</f>
        <v>0</v>
      </c>
      <c r="P23" s="2">
        <f>'Zápis 5. nasazený'!X15</f>
        <v>1</v>
      </c>
      <c r="R23" s="2">
        <f>'Zápis 5. nasazený'!AD15</f>
        <v>1</v>
      </c>
      <c r="T23" s="2">
        <f>'Zápis 5. nasazený'!AJ15</f>
        <v>1</v>
      </c>
    </row>
    <row r="24" spans="1:22" x14ac:dyDescent="0.3">
      <c r="A24" s="2">
        <f>IF('Zápis 1. nasazený'!C20="","",'Zápis 1. nasazený'!C20)</f>
        <v>2997</v>
      </c>
      <c r="B24" s="2">
        <f>RANK(F24,$F$4:$F$999,0)</f>
        <v>19</v>
      </c>
      <c r="C24" s="3" t="str">
        <f>IFERROR(LEFT('Zápis 1. nasazený'!E20, SEARCH(" ",'Zápis 1. nasazený'!E20,1)),"")</f>
        <v xml:space="preserve">Levá </v>
      </c>
      <c r="D24" s="3" t="str">
        <f>IFERROR(RIGHT('Zápis 1. nasazený'!E20,LEN('Zápis 1. nasazený'!E20)-SEARCH(" ",'Zápis 1. nasazený'!E20,1)),"")</f>
        <v>Hana</v>
      </c>
      <c r="E24" s="3" t="str">
        <f>Rozpis!$B$2</f>
        <v>TJ Sokol Kyšice</v>
      </c>
      <c r="F24" s="3">
        <f>SUM(H24:V24)</f>
        <v>4</v>
      </c>
      <c r="G24" s="2" t="str">
        <f>IF(F24&gt;4,"branek",IF(F24&gt;1,"branky",IF(F24=1,"branka","branek")))</f>
        <v>branky</v>
      </c>
      <c r="I24" s="2">
        <f>'Zápis 1. nasazený'!L20</f>
        <v>2</v>
      </c>
      <c r="K24" s="2">
        <f>'Zápis 1. nasazený'!R20</f>
        <v>0</v>
      </c>
      <c r="O24" s="2">
        <f>'Zápis 1. nasazený'!X20</f>
        <v>1</v>
      </c>
      <c r="S24" s="2">
        <f>'Zápis 1. nasazený'!AD20</f>
        <v>0</v>
      </c>
      <c r="V24" s="2">
        <f>'Zápis 1. nasazený'!AJ20</f>
        <v>1</v>
      </c>
    </row>
    <row r="25" spans="1:22" x14ac:dyDescent="0.3">
      <c r="A25" s="2">
        <f>IF('Zápis 2. nasazený'!C18="","",'Zápis 2. nasazený'!C18)</f>
        <v>1834</v>
      </c>
      <c r="B25" s="2">
        <f>RANK(F25,$F$4:$F$999,0)</f>
        <v>23</v>
      </c>
      <c r="C25" s="3" t="str">
        <f>IFERROR(LEFT('Zápis 2. nasazený'!E18, SEARCH(" ",'Zápis 2. nasazený'!E18,1)),"")</f>
        <v xml:space="preserve">Pokorná </v>
      </c>
      <c r="D25" s="3" t="str">
        <f>IFERROR(RIGHT('Zápis 2. nasazený'!E18,LEN('Zápis 2. nasazený'!E18)-SEARCH(" ",'Zápis 2. nasazený'!E18,1)),"")</f>
        <v>Tereza</v>
      </c>
      <c r="E25" s="3" t="str">
        <f>Rozpis!$B$3</f>
        <v>Sokol Svinov</v>
      </c>
      <c r="F25" s="3">
        <f>SUM(H25:V25)</f>
        <v>3</v>
      </c>
      <c r="G25" s="2" t="str">
        <f>IF(F25&gt;4,"branek",IF(F25&gt;1,"branky",IF(F25=1,"branka","branek")))</f>
        <v>branky</v>
      </c>
      <c r="J25" s="2">
        <f>'Zápis 2. nasazený'!L18</f>
        <v>1</v>
      </c>
      <c r="L25" s="2">
        <f>'Zápis 2. nasazený'!R18</f>
        <v>2</v>
      </c>
      <c r="N25" s="2">
        <f>'Zápis 2. nasazený'!X18</f>
        <v>0</v>
      </c>
      <c r="R25" s="2">
        <f>'Zápis 2. nasazený'!AD18</f>
        <v>0</v>
      </c>
      <c r="V25" s="2">
        <f>'Zápis 2. nasazený'!AJ18</f>
        <v>0</v>
      </c>
    </row>
    <row r="26" spans="1:22" x14ac:dyDescent="0.3">
      <c r="A26" s="2">
        <f>IF('Zápis 2. nasazený'!C24="","",'Zápis 2. nasazený'!C24)</f>
        <v>8149</v>
      </c>
      <c r="B26" s="2">
        <f>RANK(F26,$F$4:$F$999,0)</f>
        <v>23</v>
      </c>
      <c r="C26" s="3" t="str">
        <f>IFERROR(LEFT('Zápis 2. nasazený'!E24, SEARCH(" ",'Zápis 2. nasazený'!E24,1)),"")</f>
        <v xml:space="preserve">Tomíšková </v>
      </c>
      <c r="D26" s="3" t="str">
        <f>IFERROR(RIGHT('Zápis 2. nasazený'!E24,LEN('Zápis 2. nasazený'!E24)-SEARCH(" ",'Zápis 2. nasazený'!E24,1)),"")</f>
        <v>Karolína</v>
      </c>
      <c r="E26" s="3" t="str">
        <f>Rozpis!$B$3</f>
        <v>Sokol Svinov</v>
      </c>
      <c r="F26" s="3">
        <f>SUM(H26:V26)</f>
        <v>3</v>
      </c>
      <c r="G26" s="2" t="str">
        <f>IF(F26&gt;4,"branek",IF(F26&gt;1,"branky",IF(F26=1,"branka","branek")))</f>
        <v>branky</v>
      </c>
      <c r="J26" s="2">
        <f>'Zápis 2. nasazený'!L24</f>
        <v>1</v>
      </c>
      <c r="L26" s="2">
        <f>'Zápis 2. nasazený'!R24</f>
        <v>0</v>
      </c>
      <c r="N26" s="2">
        <f>'Zápis 2. nasazený'!X24</f>
        <v>2</v>
      </c>
      <c r="R26" s="2">
        <f>'Zápis 2. nasazený'!AD24</f>
        <v>0</v>
      </c>
      <c r="V26" s="2">
        <f>'Zápis 2. nasazený'!AJ24</f>
        <v>0</v>
      </c>
    </row>
    <row r="27" spans="1:22" x14ac:dyDescent="0.3">
      <c r="A27" s="2">
        <f>IF('Zápis 3. nasazený'!C19="","",'Zápis 3. nasazený'!C19)</f>
        <v>5695</v>
      </c>
      <c r="B27" s="2">
        <f>RANK(F27,$F$4:$F$999,0)</f>
        <v>23</v>
      </c>
      <c r="C27" s="4" t="str">
        <f>IFERROR(LEFT('Zápis 3. nasazený'!E19, SEARCH(" ",'Zápis 3. nasazený'!E19,1)),"")</f>
        <v xml:space="preserve">Matuškovičová </v>
      </c>
      <c r="D27" s="3" t="str">
        <f>IFERROR(RIGHT('Zápis 3. nasazený'!E19,LEN('Zápis 3. nasazený'!E19)-SEARCH(" ",'Zápis 3. nasazený'!E19,1)),"")</f>
        <v>Adéla</v>
      </c>
      <c r="E27" s="3" t="str">
        <f>Rozpis!$B$4</f>
        <v>SK Studénka</v>
      </c>
      <c r="F27" s="3">
        <f>SUM(H27:V27)</f>
        <v>3</v>
      </c>
      <c r="G27" s="2" t="str">
        <f>IF(F27&gt;4,"branek",IF(F27&gt;1,"branky",IF(F27=1,"branka","branek")))</f>
        <v>branky</v>
      </c>
      <c r="H27" s="2">
        <f>'Zápis 3. nasazený'!L19</f>
        <v>0</v>
      </c>
      <c r="L27" s="2">
        <f>'Zápis 3. nasazený'!R19</f>
        <v>2</v>
      </c>
      <c r="P27" s="2">
        <f>'Zápis 3. nasazený'!X19</f>
        <v>0</v>
      </c>
      <c r="S27" s="2">
        <f>'Zápis 3. nasazený'!AD19</f>
        <v>1</v>
      </c>
      <c r="U27" s="2">
        <f>'Zápis 3. nasazený'!AJ19</f>
        <v>0</v>
      </c>
    </row>
    <row r="28" spans="1:22" x14ac:dyDescent="0.3">
      <c r="A28" s="2">
        <f>IF('Zápis 6. nasazený'!C17="","",'Zápis 6. nasazený'!C17)</f>
        <v>4755</v>
      </c>
      <c r="B28" s="2">
        <f>RANK(F28,$F$4:$F$999,0)</f>
        <v>23</v>
      </c>
      <c r="C28" s="3" t="str">
        <f>IFERROR(LEFT('Zápis 6. nasazený'!E17, SEARCH(" ",'Zápis 6. nasazený'!E17,1)),"")</f>
        <v xml:space="preserve">SNÁŠELOVÁ </v>
      </c>
      <c r="D28" s="3" t="str">
        <f>IFERROR(RIGHT('Zápis 6. nasazený'!E17,LEN('Zápis 6. nasazený'!E17)-SEARCH(" ",'Zápis 6. nasazený'!E17,1)),"")</f>
        <v>Natálie</v>
      </c>
      <c r="E28" s="3" t="str">
        <f>Rozpis!$B$7</f>
        <v>TJ Sokol Vracov</v>
      </c>
      <c r="F28" s="3">
        <f>SUM(H28:V28)</f>
        <v>3</v>
      </c>
      <c r="G28" s="2" t="str">
        <f>IF(F28&gt;4,"branek",IF(F28&gt;1,"branky",IF(F28=1,"branka","branek")))</f>
        <v>branky</v>
      </c>
      <c r="H28" s="2">
        <f>'Zápis 6. nasazený'!L17</f>
        <v>0</v>
      </c>
      <c r="K28" s="2">
        <f>'Zápis 6. nasazený'!R17</f>
        <v>1</v>
      </c>
      <c r="N28" s="2">
        <f>'Zápis 6. nasazený'!X17</f>
        <v>0</v>
      </c>
      <c r="Q28" s="2">
        <f>'Zápis 6. nasazený'!AD17</f>
        <v>0</v>
      </c>
      <c r="T28" s="2">
        <f>'Zápis 6. nasazený'!AJ17</f>
        <v>2</v>
      </c>
    </row>
    <row r="29" spans="1:22" x14ac:dyDescent="0.3">
      <c r="A29" s="2">
        <f>IF('Zápis 2. nasazený'!C22="","",'Zápis 2. nasazený'!C22)</f>
        <v>7304</v>
      </c>
      <c r="B29" s="2">
        <f>RANK(F29,$F$4:$F$999,0)</f>
        <v>27</v>
      </c>
      <c r="C29" s="3" t="str">
        <f>IFERROR(LEFT('Zápis 2. nasazený'!E22, SEARCH(" ",'Zápis 2. nasazený'!E22,1)),"")</f>
        <v xml:space="preserve">Schwarzerová </v>
      </c>
      <c r="D29" s="3" t="str">
        <f>IFERROR(RIGHT('Zápis 2. nasazený'!E22,LEN('Zápis 2. nasazený'!E22)-SEARCH(" ",'Zápis 2. nasazený'!E22,1)),"")</f>
        <v>Veronika</v>
      </c>
      <c r="E29" s="3" t="str">
        <f>Rozpis!$B$3</f>
        <v>Sokol Svinov</v>
      </c>
      <c r="F29" s="3">
        <f>SUM(H29:V29)</f>
        <v>2</v>
      </c>
      <c r="G29" s="2" t="str">
        <f>IF(F29&gt;4,"branek",IF(F29&gt;1,"branky",IF(F29=1,"branka","branek")))</f>
        <v>branky</v>
      </c>
      <c r="J29" s="2">
        <f>'Zápis 2. nasazený'!L22</f>
        <v>1</v>
      </c>
      <c r="L29" s="2">
        <f>'Zápis 2. nasazený'!R22</f>
        <v>0</v>
      </c>
      <c r="N29" s="2">
        <f>'Zápis 2. nasazený'!X22</f>
        <v>1</v>
      </c>
      <c r="R29" s="2">
        <f>'Zápis 2. nasazený'!AD22</f>
        <v>0</v>
      </c>
      <c r="V29" s="2">
        <f>'Zápis 2. nasazený'!AJ22</f>
        <v>0</v>
      </c>
    </row>
    <row r="30" spans="1:22" x14ac:dyDescent="0.3">
      <c r="A30" s="2">
        <f>IF('Zápis 4. nasazený'!C17="","",'Zápis 4. nasazený'!C17)</f>
        <v>913</v>
      </c>
      <c r="B30" s="2">
        <f>RANK(F30,$F$4:$F$999,0)</f>
        <v>19</v>
      </c>
      <c r="C30" s="3" t="str">
        <f>IFERROR(LEFT('Zápis 4. nasazený'!E17, SEARCH(" ",'Zápis 4. nasazený'!E17,1)),"")</f>
        <v xml:space="preserve">Netscherová </v>
      </c>
      <c r="D30" s="3" t="str">
        <f>IFERROR(RIGHT('Zápis 4. nasazený'!E17,LEN('Zápis 4. nasazený'!E17)-SEARCH(" ",'Zápis 4. nasazený'!E17,1)),"")</f>
        <v>Adéla</v>
      </c>
      <c r="E30" s="3" t="str">
        <f>Rozpis!$B$5</f>
        <v>TJ Stará Huť</v>
      </c>
      <c r="F30" s="3">
        <f>SUM(H30:V30)</f>
        <v>4</v>
      </c>
      <c r="G30" s="2" t="str">
        <f>IF(F30&gt;4,"branek",IF(F30&gt;1,"branky",IF(F30=1,"branka","branek")))</f>
        <v>branky</v>
      </c>
      <c r="J30" s="2">
        <f>'Zápis 4. nasazený'!L17</f>
        <v>0</v>
      </c>
      <c r="M30" s="2">
        <f>'Zápis 4. nasazený'!R17</f>
        <v>0</v>
      </c>
      <c r="O30" s="2">
        <f>'Zápis 4. nasazený'!X17</f>
        <v>2</v>
      </c>
      <c r="Q30" s="2">
        <f>'Zápis 4. nasazený'!AD17</f>
        <v>0</v>
      </c>
      <c r="U30" s="2">
        <f>'Zápis 4. nasazený'!AJ17</f>
        <v>2</v>
      </c>
    </row>
    <row r="31" spans="1:22" x14ac:dyDescent="0.3">
      <c r="A31" s="2">
        <f>IF('Zápis 1. nasazený'!C16="","",'Zápis 1. nasazený'!C16)</f>
        <v>3226</v>
      </c>
      <c r="B31" s="2">
        <f>RANK(F31,$F$4:$F$999,0)</f>
        <v>30</v>
      </c>
      <c r="C31" s="3" t="str">
        <f>IFERROR(LEFT('Zápis 1. nasazený'!E16, SEARCH(" ",'Zápis 1. nasazený'!E16,1)),"")</f>
        <v xml:space="preserve">Nováková </v>
      </c>
      <c r="D31" s="3" t="str">
        <f>IFERROR(RIGHT('Zápis 1. nasazený'!E16,LEN('Zápis 1. nasazený'!E16)-SEARCH(" ",'Zápis 1. nasazený'!E16,1)),"")</f>
        <v>Anežka</v>
      </c>
      <c r="E31" s="3" t="str">
        <f>Rozpis!$B$2</f>
        <v>TJ Sokol Kyšice</v>
      </c>
      <c r="F31" s="3">
        <f>SUM(H31:V31)</f>
        <v>1</v>
      </c>
      <c r="G31" s="2" t="str">
        <f>IF(F31&gt;4,"branek",IF(F31&gt;1,"branky",IF(F31=1,"branka","branek")))</f>
        <v>branka</v>
      </c>
      <c r="I31" s="2">
        <f>'Zápis 1. nasazený'!L16</f>
        <v>0</v>
      </c>
      <c r="K31" s="2">
        <f>'Zápis 1. nasazený'!R16</f>
        <v>0</v>
      </c>
      <c r="O31" s="2">
        <f>'Zápis 1. nasazený'!X16</f>
        <v>1</v>
      </c>
      <c r="S31" s="2">
        <f>'Zápis 1. nasazený'!AD16</f>
        <v>0</v>
      </c>
      <c r="V31" s="2">
        <f>'Zápis 1. nasazený'!AJ16</f>
        <v>0</v>
      </c>
    </row>
    <row r="32" spans="1:22" x14ac:dyDescent="0.3">
      <c r="A32" s="2">
        <f>IF('Zápis 2. nasazený'!C13="","",'Zápis 2. nasazený'!C13)</f>
        <v>9660</v>
      </c>
      <c r="B32" s="2">
        <f>RANK(F32,$F$4:$F$999,0)</f>
        <v>30</v>
      </c>
      <c r="C32" s="3" t="str">
        <f>IFERROR(LEFT('Zápis 2. nasazený'!E13, SEARCH(" ",'Zápis 2. nasazený'!E13,1)),"")</f>
        <v xml:space="preserve">Kratochvílová </v>
      </c>
      <c r="D32" s="3" t="str">
        <f>IFERROR(RIGHT('Zápis 2. nasazený'!E13,LEN('Zápis 2. nasazený'!E13)-SEARCH(" ",'Zápis 2. nasazený'!E13,1)),"")</f>
        <v>Terezie</v>
      </c>
      <c r="E32" s="3" t="str">
        <f>Rozpis!$B$3</f>
        <v>Sokol Svinov</v>
      </c>
      <c r="F32" s="3">
        <f>SUM(H32:V32)</f>
        <v>1</v>
      </c>
      <c r="G32" s="2" t="str">
        <f>IF(F32&gt;4,"branek",IF(F32&gt;1,"branky",IF(F32=1,"branka","branek")))</f>
        <v>branka</v>
      </c>
      <c r="J32" s="2">
        <f>'Zápis 2. nasazený'!L13</f>
        <v>0</v>
      </c>
      <c r="L32" s="2">
        <f>'Zápis 2. nasazený'!R13</f>
        <v>1</v>
      </c>
      <c r="N32" s="2">
        <f>'Zápis 2. nasazený'!X13</f>
        <v>0</v>
      </c>
      <c r="R32" s="2">
        <f>'Zápis 2. nasazený'!AD13</f>
        <v>0</v>
      </c>
      <c r="V32" s="2">
        <f>'Zápis 2. nasazený'!AJ13</f>
        <v>0</v>
      </c>
    </row>
    <row r="33" spans="1:22" x14ac:dyDescent="0.3">
      <c r="A33" s="2">
        <f>IF('Zápis 3. nasazený'!C20="","",'Zápis 3. nasazený'!C20)</f>
        <v>9351</v>
      </c>
      <c r="B33" s="2">
        <f>RANK(F33,$F$4:$F$999,0)</f>
        <v>30</v>
      </c>
      <c r="C33" s="4" t="str">
        <f>IFERROR(LEFT('Zápis 3. nasazený'!E20, SEARCH(" ",'Zápis 3. nasazený'!E20,1)),"")</f>
        <v xml:space="preserve">Feyrerová </v>
      </c>
      <c r="D33" s="3" t="str">
        <f>IFERROR(RIGHT('Zápis 3. nasazený'!E20,LEN('Zápis 3. nasazený'!E20)-SEARCH(" ",'Zápis 3. nasazený'!E20,1)),"")</f>
        <v>Veronika</v>
      </c>
      <c r="E33" s="3" t="str">
        <f>Rozpis!$B$4</f>
        <v>SK Studénka</v>
      </c>
      <c r="F33" s="3">
        <f>SUM(H33:V33)</f>
        <v>1</v>
      </c>
      <c r="G33" s="2" t="str">
        <f>IF(F33&gt;4,"branek",IF(F33&gt;1,"branky",IF(F33=1,"branka","branek")))</f>
        <v>branka</v>
      </c>
      <c r="H33" s="2">
        <f>'Zápis 3. nasazený'!L20</f>
        <v>1</v>
      </c>
      <c r="L33" s="2">
        <f>'Zápis 3. nasazený'!R20</f>
        <v>0</v>
      </c>
      <c r="P33" s="2">
        <f>'Zápis 3. nasazený'!X20</f>
        <v>0</v>
      </c>
      <c r="S33" s="2">
        <f>'Zápis 3. nasazený'!AD20</f>
        <v>0</v>
      </c>
      <c r="U33" s="2">
        <f>'Zápis 3. nasazený'!AJ20</f>
        <v>0</v>
      </c>
    </row>
    <row r="34" spans="1:22" x14ac:dyDescent="0.3">
      <c r="A34" s="2">
        <f>IF('Zápis 3. nasazený'!C21="","",'Zápis 3. nasazený'!C21)</f>
        <v>5696</v>
      </c>
      <c r="B34" s="2">
        <f>RANK(F34,$F$4:$F$999,0)</f>
        <v>27</v>
      </c>
      <c r="C34" s="4" t="str">
        <f>IFERROR(LEFT('Zápis 3. nasazený'!E21, SEARCH(" ",'Zápis 3. nasazený'!E21,1)),"")</f>
        <v xml:space="preserve">Mičunková </v>
      </c>
      <c r="D34" s="3" t="str">
        <f>IFERROR(RIGHT('Zápis 3. nasazený'!E21,LEN('Zápis 3. nasazený'!E21)-SEARCH(" ",'Zápis 3. nasazený'!E21,1)),"")</f>
        <v>Hana</v>
      </c>
      <c r="E34" s="3" t="str">
        <f>Rozpis!$B$4</f>
        <v>SK Studénka</v>
      </c>
      <c r="F34" s="3">
        <f>SUM(H34:V34)</f>
        <v>2</v>
      </c>
      <c r="G34" s="2" t="str">
        <f>IF(F34&gt;4,"branek",IF(F34&gt;1,"branky",IF(F34=1,"branka","branek")))</f>
        <v>branky</v>
      </c>
      <c r="H34" s="2">
        <f>'Zápis 3. nasazený'!L21</f>
        <v>0</v>
      </c>
      <c r="L34" s="2">
        <f>'Zápis 3. nasazený'!R21</f>
        <v>1</v>
      </c>
      <c r="P34" s="2">
        <f>'Zápis 3. nasazený'!X21</f>
        <v>0</v>
      </c>
      <c r="S34" s="2">
        <f>'Zápis 3. nasazený'!AD21</f>
        <v>0</v>
      </c>
      <c r="U34" s="2">
        <f>'Zápis 3. nasazený'!AJ21</f>
        <v>1</v>
      </c>
    </row>
    <row r="35" spans="1:22" x14ac:dyDescent="0.3">
      <c r="A35" s="2">
        <f>IF('Zápis 4. nasazený'!C21="","",'Zápis 4. nasazený'!C21)</f>
        <v>9612</v>
      </c>
      <c r="B35" s="2">
        <f>RANK(F35,$F$4:$F$999,0)</f>
        <v>27</v>
      </c>
      <c r="C35" s="3" t="str">
        <f>IFERROR(LEFT('Zápis 4. nasazený'!E21, SEARCH(" ",'Zápis 4. nasazený'!E21,1)),"")</f>
        <v xml:space="preserve">Holá </v>
      </c>
      <c r="D35" s="3" t="str">
        <f>IFERROR(RIGHT('Zápis 4. nasazený'!E21,LEN('Zápis 4. nasazený'!E21)-SEARCH(" ",'Zápis 4. nasazený'!E21,1)),"")</f>
        <v>Johana</v>
      </c>
      <c r="E35" s="3" t="str">
        <f>Rozpis!$B$5</f>
        <v>TJ Stará Huť</v>
      </c>
      <c r="F35" s="3">
        <f>SUM(H35:V35)</f>
        <v>2</v>
      </c>
      <c r="G35" s="2" t="str">
        <f>IF(F35&gt;4,"branek",IF(F35&gt;1,"branky",IF(F35=1,"branka","branek")))</f>
        <v>branky</v>
      </c>
      <c r="J35" s="2">
        <f>'Zápis 4. nasazený'!L21</f>
        <v>1</v>
      </c>
      <c r="M35" s="2">
        <f>'Zápis 4. nasazený'!R21</f>
        <v>0</v>
      </c>
      <c r="O35" s="2">
        <f>'Zápis 4. nasazený'!X21</f>
        <v>0</v>
      </c>
      <c r="Q35" s="2">
        <f>'Zápis 4. nasazený'!AD21</f>
        <v>0</v>
      </c>
      <c r="U35" s="2">
        <f>'Zápis 4. nasazený'!AJ21</f>
        <v>1</v>
      </c>
    </row>
    <row r="36" spans="1:22" x14ac:dyDescent="0.3">
      <c r="A36" s="2">
        <f>IF('Zápis 6. nasazený'!C20="","",'Zápis 6. nasazený'!C20)</f>
        <v>9436</v>
      </c>
      <c r="B36" s="2">
        <f>RANK(F36,$F$4:$F$999,0)</f>
        <v>30</v>
      </c>
      <c r="C36" s="3" t="str">
        <f>IFERROR(LEFT('Zápis 6. nasazený'!E20, SEARCH(" ",'Zápis 6. nasazený'!E20,1)),"")</f>
        <v xml:space="preserve">DOLENKO </v>
      </c>
      <c r="D36" s="3" t="str">
        <f>IFERROR(RIGHT('Zápis 6. nasazený'!E20,LEN('Zápis 6. nasazený'!E20)-SEARCH(" ",'Zápis 6. nasazený'!E20,1)),"")</f>
        <v>Krystyna</v>
      </c>
      <c r="E36" s="3" t="str">
        <f>Rozpis!$B$7</f>
        <v>TJ Sokol Vracov</v>
      </c>
      <c r="F36" s="3">
        <f>SUM(H36:V36)</f>
        <v>1</v>
      </c>
      <c r="G36" s="2" t="str">
        <f>IF(F36&gt;4,"branek",IF(F36&gt;1,"branky",IF(F36=1,"branka","branek")))</f>
        <v>branka</v>
      </c>
      <c r="H36" s="2">
        <f>'Zápis 6. nasazený'!L20</f>
        <v>0</v>
      </c>
      <c r="K36" s="2">
        <f>'Zápis 6. nasazený'!R20</f>
        <v>0</v>
      </c>
      <c r="N36" s="2">
        <f>'Zápis 6. nasazený'!X20</f>
        <v>0</v>
      </c>
      <c r="Q36" s="2">
        <f>'Zápis 6. nasazený'!AD20</f>
        <v>1</v>
      </c>
      <c r="T36" s="2">
        <f>'Zápis 6. nasazený'!AJ20</f>
        <v>0</v>
      </c>
    </row>
    <row r="37" spans="1:22" x14ac:dyDescent="0.3">
      <c r="A37" s="2">
        <f>IF('Zápis 1. nasazený'!C10="","",'Zápis 1. nasazený'!C10)</f>
        <v>3200</v>
      </c>
      <c r="B37" s="2">
        <f>RANK(F37,$F$4:$F$999,0)</f>
        <v>34</v>
      </c>
      <c r="C37" s="3" t="str">
        <f>IFERROR(LEFT('Zápis 1. nasazený'!E10, SEARCH(" ",'Zápis 1. nasazený'!E10,1)),"")</f>
        <v xml:space="preserve">Kafková </v>
      </c>
      <c r="D37" s="3" t="str">
        <f>IFERROR(RIGHT('Zápis 1. nasazený'!E10,LEN('Zápis 1. nasazený'!E10)-SEARCH(" ",'Zápis 1. nasazený'!E10,1)),"")</f>
        <v>Zuzana</v>
      </c>
      <c r="E37" s="3" t="str">
        <f>Rozpis!$B$2</f>
        <v>TJ Sokol Kyšice</v>
      </c>
      <c r="F37" s="3">
        <f>SUM(H37:V37)</f>
        <v>0</v>
      </c>
      <c r="G37" s="2" t="str">
        <f>IF(F37&gt;4,"branek",IF(F37&gt;1,"branky",IF(F37=1,"branka","branek")))</f>
        <v>branek</v>
      </c>
      <c r="I37" s="2">
        <f>'Zápis 1. nasazený'!L10</f>
        <v>0</v>
      </c>
      <c r="K37" s="2">
        <f>'Zápis 1. nasazený'!R10</f>
        <v>0</v>
      </c>
      <c r="O37" s="2">
        <f>'Zápis 1. nasazený'!X10</f>
        <v>0</v>
      </c>
      <c r="S37" s="2">
        <f>'Zápis 1. nasazený'!AD10</f>
        <v>0</v>
      </c>
      <c r="V37" s="2">
        <f>'Zápis 1. nasazený'!AJ10</f>
        <v>0</v>
      </c>
    </row>
    <row r="38" spans="1:22" x14ac:dyDescent="0.3">
      <c r="A38" s="2" t="str">
        <f>IF('Zápis 1. nasazený'!C11="","",'Zápis 1. nasazený'!C11)</f>
        <v/>
      </c>
      <c r="B38" s="2">
        <f>RANK(F38,$F$4:$F$999,0)</f>
        <v>34</v>
      </c>
      <c r="C38" s="3" t="str">
        <f>IFERROR(LEFT('Zápis 1. nasazený'!E11, SEARCH(" ",'Zápis 1. nasazený'!E11,1)),"")</f>
        <v/>
      </c>
      <c r="D38" s="3" t="str">
        <f>IFERROR(RIGHT('Zápis 1. nasazený'!E11,LEN('Zápis 1. nasazený'!E11)-SEARCH(" ",'Zápis 1. nasazený'!E11,1)),"")</f>
        <v/>
      </c>
      <c r="E38" s="3" t="str">
        <f>Rozpis!$B$2</f>
        <v>TJ Sokol Kyšice</v>
      </c>
      <c r="F38" s="3">
        <f>SUM(H38:V38)</f>
        <v>0</v>
      </c>
      <c r="G38" s="2" t="str">
        <f>IF(F38&gt;4,"branek",IF(F38&gt;1,"branky",IF(F38=1,"branka","branek")))</f>
        <v>branek</v>
      </c>
      <c r="I38" s="2">
        <f>'Zápis 1. nasazený'!L11</f>
        <v>0</v>
      </c>
      <c r="K38" s="2">
        <f>'Zápis 1. nasazený'!R11</f>
        <v>0</v>
      </c>
      <c r="O38" s="2">
        <f>'Zápis 1. nasazený'!X11</f>
        <v>0</v>
      </c>
      <c r="S38" s="2">
        <f>'Zápis 1. nasazený'!AD11</f>
        <v>0</v>
      </c>
      <c r="V38" s="2">
        <f>'Zápis 1. nasazený'!AJ11</f>
        <v>0</v>
      </c>
    </row>
    <row r="39" spans="1:22" x14ac:dyDescent="0.3">
      <c r="A39" s="2">
        <f>IF('Zápis 1. nasazený'!C12="","",'Zápis 1. nasazený'!C12)</f>
        <v>6385</v>
      </c>
      <c r="B39" s="2">
        <f>RANK(F39,$F$4:$F$999,0)</f>
        <v>34</v>
      </c>
      <c r="C39" s="3" t="str">
        <f>IFERROR(LEFT('Zápis 1. nasazený'!E12, SEARCH(" ",'Zápis 1. nasazený'!E12,1)),"")</f>
        <v xml:space="preserve">Matějovská </v>
      </c>
      <c r="D39" s="3" t="str">
        <f>IFERROR(RIGHT('Zápis 1. nasazený'!E12,LEN('Zápis 1. nasazený'!E12)-SEARCH(" ",'Zápis 1. nasazený'!E12,1)),"")</f>
        <v>Valentýna</v>
      </c>
      <c r="E39" s="3" t="str">
        <f>Rozpis!$B$2</f>
        <v>TJ Sokol Kyšice</v>
      </c>
      <c r="F39" s="3">
        <f>SUM(H39:V39)</f>
        <v>0</v>
      </c>
      <c r="G39" s="2" t="str">
        <f>IF(F39&gt;4,"branek",IF(F39&gt;1,"branky",IF(F39=1,"branka","branek")))</f>
        <v>branek</v>
      </c>
      <c r="I39" s="2">
        <f>'Zápis 1. nasazený'!L12</f>
        <v>0</v>
      </c>
      <c r="K39" s="2">
        <f>'Zápis 1. nasazený'!R12</f>
        <v>0</v>
      </c>
      <c r="O39" s="2">
        <f>'Zápis 1. nasazený'!X12</f>
        <v>0</v>
      </c>
      <c r="S39" s="2">
        <f>'Zápis 1. nasazený'!AD12</f>
        <v>0</v>
      </c>
      <c r="V39" s="2">
        <f>'Zápis 1. nasazený'!AJ12</f>
        <v>0</v>
      </c>
    </row>
    <row r="40" spans="1:22" x14ac:dyDescent="0.3">
      <c r="A40" s="2">
        <f>IF('Zápis 1. nasazený'!C13="","",'Zápis 1. nasazený'!C13)</f>
        <v>7867</v>
      </c>
      <c r="B40" s="2">
        <f>RANK(F40,$F$4:$F$999,0)</f>
        <v>34</v>
      </c>
      <c r="C40" s="3" t="str">
        <f>IFERROR(LEFT('Zápis 1. nasazený'!E13, SEARCH(" ",'Zápis 1. nasazený'!E13,1)),"")</f>
        <v xml:space="preserve">Pochová </v>
      </c>
      <c r="D40" s="3" t="str">
        <f>IFERROR(RIGHT('Zápis 1. nasazený'!E13,LEN('Zápis 1. nasazený'!E13)-SEARCH(" ",'Zápis 1. nasazený'!E13,1)),"")</f>
        <v xml:space="preserve">Martina </v>
      </c>
      <c r="E40" s="3" t="str">
        <f>Rozpis!$B$2</f>
        <v>TJ Sokol Kyšice</v>
      </c>
      <c r="F40" s="3">
        <f>SUM(H40:V40)</f>
        <v>0</v>
      </c>
      <c r="G40" s="2" t="str">
        <f>IF(F40&gt;4,"branek",IF(F40&gt;1,"branky",IF(F40=1,"branka","branek")))</f>
        <v>branek</v>
      </c>
      <c r="I40" s="2">
        <f>'Zápis 1. nasazený'!L13</f>
        <v>0</v>
      </c>
      <c r="K40" s="2">
        <f>'Zápis 1. nasazený'!R13</f>
        <v>0</v>
      </c>
      <c r="O40" s="2">
        <f>'Zápis 1. nasazený'!X13</f>
        <v>0</v>
      </c>
      <c r="S40" s="2">
        <f>'Zápis 1. nasazený'!AD13</f>
        <v>0</v>
      </c>
      <c r="V40" s="2">
        <f>'Zápis 1. nasazený'!AJ13</f>
        <v>0</v>
      </c>
    </row>
    <row r="41" spans="1:22" x14ac:dyDescent="0.3">
      <c r="A41" s="2">
        <f>IF('Zápis 1. nasazený'!C14="","",'Zápis 1. nasazený'!C14)</f>
        <v>7125</v>
      </c>
      <c r="B41" s="2">
        <f>RANK(F41,$F$4:$F$999,0)</f>
        <v>34</v>
      </c>
      <c r="C41" s="3" t="str">
        <f>IFERROR(LEFT('Zápis 1. nasazený'!E14, SEARCH(" ",'Zápis 1. nasazený'!E14,1)),"")</f>
        <v xml:space="preserve">Pavlová </v>
      </c>
      <c r="D41" s="3" t="str">
        <f>IFERROR(RIGHT('Zápis 1. nasazený'!E14,LEN('Zápis 1. nasazený'!E14)-SEARCH(" ",'Zápis 1. nasazený'!E14,1)),"")</f>
        <v>Kristýna</v>
      </c>
      <c r="E41" s="3" t="str">
        <f>Rozpis!$B$2</f>
        <v>TJ Sokol Kyšice</v>
      </c>
      <c r="F41" s="3">
        <f>SUM(H41:V41)</f>
        <v>0</v>
      </c>
      <c r="G41" s="2" t="str">
        <f>IF(F41&gt;4,"branek",IF(F41&gt;1,"branky",IF(F41=1,"branka","branek")))</f>
        <v>branek</v>
      </c>
      <c r="I41" s="2">
        <f>'Zápis 1. nasazený'!L14</f>
        <v>0</v>
      </c>
      <c r="K41" s="2">
        <f>'Zápis 1. nasazený'!R14</f>
        <v>0</v>
      </c>
      <c r="O41" s="2">
        <f>'Zápis 1. nasazený'!X14</f>
        <v>0</v>
      </c>
      <c r="S41" s="2">
        <f>'Zápis 1. nasazený'!AD14</f>
        <v>0</v>
      </c>
      <c r="V41" s="2">
        <f>'Zápis 1. nasazený'!AJ14</f>
        <v>0</v>
      </c>
    </row>
    <row r="42" spans="1:22" x14ac:dyDescent="0.3">
      <c r="A42" s="2">
        <f>IF('Zápis 1. nasazený'!C15="","",'Zápis 1. nasazený'!C15)</f>
        <v>3199</v>
      </c>
      <c r="B42" s="2">
        <f>RANK(F42,$F$4:$F$999,0)</f>
        <v>34</v>
      </c>
      <c r="C42" s="3" t="str">
        <f>IFERROR(LEFT('Zápis 1. nasazený'!E15, SEARCH(" ",'Zápis 1. nasazený'!E15,1)),"")</f>
        <v xml:space="preserve">Kafková </v>
      </c>
      <c r="D42" s="3" t="str">
        <f>IFERROR(RIGHT('Zápis 1. nasazený'!E15,LEN('Zápis 1. nasazený'!E15)-SEARCH(" ",'Zápis 1. nasazený'!E15,1)),"")</f>
        <v>Markéta</v>
      </c>
      <c r="E42" s="3" t="str">
        <f>Rozpis!$B$2</f>
        <v>TJ Sokol Kyšice</v>
      </c>
      <c r="F42" s="3">
        <f>SUM(H42:V42)</f>
        <v>0</v>
      </c>
      <c r="G42" s="2" t="str">
        <f>IF(F42&gt;4,"branek",IF(F42&gt;1,"branky",IF(F42=1,"branka","branek")))</f>
        <v>branek</v>
      </c>
      <c r="I42" s="2">
        <f>'Zápis 1. nasazený'!L15</f>
        <v>0</v>
      </c>
      <c r="K42" s="2">
        <f>'Zápis 1. nasazený'!R15</f>
        <v>0</v>
      </c>
      <c r="O42" s="2">
        <f>'Zápis 1. nasazený'!X15</f>
        <v>0</v>
      </c>
      <c r="S42" s="2">
        <f>'Zápis 1. nasazený'!AD15</f>
        <v>0</v>
      </c>
      <c r="V42" s="2">
        <f>'Zápis 1. nasazený'!AJ15</f>
        <v>0</v>
      </c>
    </row>
    <row r="43" spans="1:22" x14ac:dyDescent="0.3">
      <c r="A43" s="2">
        <f>IF('Zápis 1. nasazený'!C21="","",'Zápis 1. nasazený'!C21)</f>
        <v>7792</v>
      </c>
      <c r="B43" s="2">
        <f>RANK(F43,$F$4:$F$999,0)</f>
        <v>34</v>
      </c>
      <c r="C43" s="3" t="str">
        <f>IFERROR(LEFT('Zápis 1. nasazený'!E21, SEARCH(" ",'Zápis 1. nasazený'!E21,1)),"")</f>
        <v xml:space="preserve">Adriánová </v>
      </c>
      <c r="D43" s="3" t="str">
        <f>IFERROR(RIGHT('Zápis 1. nasazený'!E21,LEN('Zápis 1. nasazený'!E21)-SEARCH(" ",'Zápis 1. nasazený'!E21,1)),"")</f>
        <v>Eliška</v>
      </c>
      <c r="E43" s="3" t="str">
        <f>Rozpis!$B$2</f>
        <v>TJ Sokol Kyšice</v>
      </c>
      <c r="F43" s="3">
        <f>SUM(H43:V43)</f>
        <v>0</v>
      </c>
      <c r="G43" s="2" t="str">
        <f>IF(F43&gt;4,"branek",IF(F43&gt;1,"branky",IF(F43=1,"branka","branek")))</f>
        <v>branek</v>
      </c>
      <c r="I43" s="2">
        <f>'Zápis 1. nasazený'!L21</f>
        <v>0</v>
      </c>
      <c r="K43" s="2">
        <f>'Zápis 1. nasazený'!R21</f>
        <v>0</v>
      </c>
      <c r="O43" s="2">
        <f>'Zápis 1. nasazený'!X21</f>
        <v>0</v>
      </c>
      <c r="S43" s="2">
        <f>'Zápis 1. nasazený'!AD21</f>
        <v>0</v>
      </c>
      <c r="V43" s="2">
        <f>'Zápis 1. nasazený'!AJ21</f>
        <v>0</v>
      </c>
    </row>
    <row r="44" spans="1:22" x14ac:dyDescent="0.3">
      <c r="A44" s="2" t="str">
        <f>IF('Zápis 1. nasazený'!C22="","",'Zápis 1. nasazený'!C22)</f>
        <v/>
      </c>
      <c r="B44" s="2">
        <f>RANK(F44,$F$4:$F$999,0)</f>
        <v>34</v>
      </c>
      <c r="C44" s="3" t="str">
        <f>IFERROR(LEFT('Zápis 1. nasazený'!E22, SEARCH(" ",'Zápis 1. nasazený'!E22,1)),"")</f>
        <v/>
      </c>
      <c r="D44" s="3" t="str">
        <f>IFERROR(RIGHT('Zápis 1. nasazený'!E22,LEN('Zápis 1. nasazený'!E22)-SEARCH(" ",'Zápis 1. nasazený'!E22,1)),"")</f>
        <v/>
      </c>
      <c r="E44" s="3" t="str">
        <f>Rozpis!$B$2</f>
        <v>TJ Sokol Kyšice</v>
      </c>
      <c r="F44" s="3">
        <f>SUM(H44:V44)</f>
        <v>0</v>
      </c>
      <c r="G44" s="2" t="str">
        <f>IF(F44&gt;4,"branek",IF(F44&gt;1,"branky",IF(F44=1,"branka","branek")))</f>
        <v>branek</v>
      </c>
      <c r="I44" s="2">
        <f>'Zápis 1. nasazený'!L22</f>
        <v>0</v>
      </c>
      <c r="K44" s="2">
        <f>'Zápis 1. nasazený'!R22</f>
        <v>0</v>
      </c>
      <c r="O44" s="2">
        <f>'Zápis 1. nasazený'!X22</f>
        <v>0</v>
      </c>
      <c r="S44" s="2">
        <f>'Zápis 1. nasazený'!AD22</f>
        <v>0</v>
      </c>
      <c r="V44" s="2">
        <f>'Zápis 1. nasazený'!AJ22</f>
        <v>0</v>
      </c>
    </row>
    <row r="45" spans="1:22" x14ac:dyDescent="0.3">
      <c r="A45" s="2" t="str">
        <f>IF('Zápis 1. nasazený'!C23="","",'Zápis 1. nasazený'!C23)</f>
        <v/>
      </c>
      <c r="B45" s="2">
        <f>RANK(F45,$F$4:$F$999,0)</f>
        <v>34</v>
      </c>
      <c r="C45" s="3" t="str">
        <f>IFERROR(LEFT('Zápis 1. nasazený'!E23, SEARCH(" ",'Zápis 1. nasazený'!E23,1)),"")</f>
        <v/>
      </c>
      <c r="D45" s="3" t="str">
        <f>IFERROR(RIGHT('Zápis 1. nasazený'!E23,LEN('Zápis 1. nasazený'!E23)-SEARCH(" ",'Zápis 1. nasazený'!E23,1)),"")</f>
        <v/>
      </c>
      <c r="E45" s="3" t="str">
        <f>Rozpis!$B$2</f>
        <v>TJ Sokol Kyšice</v>
      </c>
      <c r="F45" s="3">
        <f>SUM(H45:V45)</f>
        <v>0</v>
      </c>
      <c r="G45" s="2" t="str">
        <f>IF(F45&gt;4,"branek",IF(F45&gt;1,"branky",IF(F45=1,"branka","branek")))</f>
        <v>branek</v>
      </c>
      <c r="I45" s="2">
        <f>'Zápis 1. nasazený'!L23</f>
        <v>0</v>
      </c>
      <c r="K45" s="2">
        <f>'Zápis 1. nasazený'!R23</f>
        <v>0</v>
      </c>
      <c r="O45" s="2">
        <f>'Zápis 1. nasazený'!X23</f>
        <v>0</v>
      </c>
      <c r="S45" s="2">
        <f>'Zápis 1. nasazený'!AD23</f>
        <v>0</v>
      </c>
      <c r="V45" s="2">
        <f>'Zápis 1. nasazený'!AJ23</f>
        <v>0</v>
      </c>
    </row>
    <row r="46" spans="1:22" x14ac:dyDescent="0.3">
      <c r="A46" s="2" t="str">
        <f>IF('Zápis 1. nasazený'!C24="","",'Zápis 1. nasazený'!C24)</f>
        <v/>
      </c>
      <c r="B46" s="2">
        <f>RANK(F46,$F$4:$F$999,0)</f>
        <v>34</v>
      </c>
      <c r="C46" s="3" t="str">
        <f>IFERROR(LEFT('Zápis 1. nasazený'!E24, SEARCH(" ",'Zápis 1. nasazený'!E24,1)),"")</f>
        <v/>
      </c>
      <c r="D46" s="3" t="str">
        <f>IFERROR(RIGHT('Zápis 1. nasazený'!E24,LEN('Zápis 1. nasazený'!E24)-SEARCH(" ",'Zápis 1. nasazený'!E24,1)),"")</f>
        <v/>
      </c>
      <c r="E46" s="3" t="str">
        <f>Rozpis!$B$2</f>
        <v>TJ Sokol Kyšice</v>
      </c>
      <c r="F46" s="3">
        <f>SUM(H46:V46)</f>
        <v>0</v>
      </c>
      <c r="G46" s="2" t="str">
        <f>IF(F46&gt;4,"branek",IF(F46&gt;1,"branky",IF(F46=1,"branka","branek")))</f>
        <v>branek</v>
      </c>
      <c r="I46" s="2">
        <f>'Zápis 1. nasazený'!L24</f>
        <v>0</v>
      </c>
      <c r="K46" s="2">
        <f>'Zápis 1. nasazený'!R24</f>
        <v>0</v>
      </c>
      <c r="O46" s="2">
        <f>'Zápis 1. nasazený'!X24</f>
        <v>0</v>
      </c>
      <c r="S46" s="2">
        <f>'Zápis 1. nasazený'!AD24</f>
        <v>0</v>
      </c>
      <c r="V46" s="2">
        <f>'Zápis 1. nasazený'!AJ24</f>
        <v>0</v>
      </c>
    </row>
    <row r="47" spans="1:22" x14ac:dyDescent="0.3">
      <c r="A47" s="2">
        <f>IF('Zápis 2. nasazený'!C10="","",'Zápis 2. nasazený'!C10)</f>
        <v>1815</v>
      </c>
      <c r="B47" s="2">
        <f>RANK(F47,$F$4:$F$999,0)</f>
        <v>34</v>
      </c>
      <c r="C47" s="3" t="str">
        <f>IFERROR(LEFT('Zápis 2. nasazený'!E10, SEARCH(" ",'Zápis 2. nasazený'!E10,1)),"")</f>
        <v xml:space="preserve">Plísková </v>
      </c>
      <c r="D47" s="3" t="str">
        <f>IFERROR(RIGHT('Zápis 2. nasazený'!E10,LEN('Zápis 2. nasazený'!E10)-SEARCH(" ",'Zápis 2. nasazený'!E10,1)),"")</f>
        <v>Ema</v>
      </c>
      <c r="E47" s="3" t="str">
        <f>Rozpis!$B$3</f>
        <v>Sokol Svinov</v>
      </c>
      <c r="F47" s="3">
        <f>SUM(H47:V47)</f>
        <v>0</v>
      </c>
      <c r="G47" s="2" t="str">
        <f>IF(F47&gt;4,"branek",IF(F47&gt;1,"branky",IF(F47=1,"branka","branek")))</f>
        <v>branek</v>
      </c>
      <c r="J47" s="2">
        <f>'Zápis 2. nasazený'!L10</f>
        <v>0</v>
      </c>
      <c r="L47" s="2">
        <f>'Zápis 2. nasazený'!R10</f>
        <v>0</v>
      </c>
      <c r="N47" s="2">
        <f>'Zápis 2. nasazený'!X10</f>
        <v>0</v>
      </c>
      <c r="R47" s="2">
        <f>'Zápis 2. nasazený'!AD10</f>
        <v>0</v>
      </c>
      <c r="V47" s="2">
        <f>'Zápis 2. nasazený'!AJ10</f>
        <v>0</v>
      </c>
    </row>
    <row r="48" spans="1:22" x14ac:dyDescent="0.3">
      <c r="A48" s="2" t="str">
        <f>IF('Zápis 2. nasazený'!C11="","",'Zápis 2. nasazený'!C11)</f>
        <v/>
      </c>
      <c r="B48" s="2">
        <f>RANK(F48,$F$4:$F$999,0)</f>
        <v>34</v>
      </c>
      <c r="C48" s="3" t="str">
        <f>IFERROR(LEFT('Zápis 2. nasazený'!E11, SEARCH(" ",'Zápis 2. nasazený'!E11,1)),"")</f>
        <v/>
      </c>
      <c r="D48" s="3" t="str">
        <f>IFERROR(RIGHT('Zápis 2. nasazený'!E11,LEN('Zápis 2. nasazený'!E11)-SEARCH(" ",'Zápis 2. nasazený'!E11,1)),"")</f>
        <v/>
      </c>
      <c r="E48" s="3" t="str">
        <f>Rozpis!$B$3</f>
        <v>Sokol Svinov</v>
      </c>
      <c r="F48" s="3">
        <f>SUM(H48:V48)</f>
        <v>0</v>
      </c>
      <c r="G48" s="2" t="str">
        <f>IF(F48&gt;4,"branek",IF(F48&gt;1,"branky",IF(F48=1,"branka","branek")))</f>
        <v>branek</v>
      </c>
      <c r="J48" s="2">
        <f>'Zápis 2. nasazený'!L11</f>
        <v>0</v>
      </c>
      <c r="L48" s="2">
        <f>'Zápis 2. nasazený'!R11</f>
        <v>0</v>
      </c>
      <c r="N48" s="2">
        <f>'Zápis 2. nasazený'!X11</f>
        <v>0</v>
      </c>
      <c r="R48" s="2">
        <f>'Zápis 2. nasazený'!AD11</f>
        <v>0</v>
      </c>
      <c r="V48" s="2">
        <f>'Zápis 2. nasazený'!AJ11</f>
        <v>0</v>
      </c>
    </row>
    <row r="49" spans="1:22" x14ac:dyDescent="0.3">
      <c r="A49" s="2">
        <f>IF('Zápis 2. nasazený'!C12="","",'Zápis 2. nasazený'!C12)</f>
        <v>10257</v>
      </c>
      <c r="B49" s="2">
        <f>RANK(F49,$F$4:$F$999,0)</f>
        <v>34</v>
      </c>
      <c r="C49" s="3" t="str">
        <f>IFERROR(LEFT('Zápis 2. nasazený'!E12, SEARCH(" ",'Zápis 2. nasazený'!E12,1)),"")</f>
        <v xml:space="preserve">Jašková </v>
      </c>
      <c r="D49" s="3" t="str">
        <f>IFERROR(RIGHT('Zápis 2. nasazený'!E12,LEN('Zápis 2. nasazený'!E12)-SEARCH(" ",'Zápis 2. nasazený'!E12,1)),"")</f>
        <v>Marie Isabela</v>
      </c>
      <c r="E49" s="3" t="str">
        <f>Rozpis!$B$3</f>
        <v>Sokol Svinov</v>
      </c>
      <c r="F49" s="3">
        <f>SUM(H49:V49)</f>
        <v>0</v>
      </c>
      <c r="G49" s="2" t="str">
        <f>IF(F49&gt;4,"branek",IF(F49&gt;1,"branky",IF(F49=1,"branka","branek")))</f>
        <v>branek</v>
      </c>
      <c r="J49" s="2">
        <f>'Zápis 2. nasazený'!L12</f>
        <v>0</v>
      </c>
      <c r="L49" s="2">
        <f>'Zápis 2. nasazený'!R12</f>
        <v>0</v>
      </c>
      <c r="N49" s="2">
        <f>'Zápis 2. nasazený'!X12</f>
        <v>0</v>
      </c>
      <c r="R49" s="2">
        <f>'Zápis 2. nasazený'!AD12</f>
        <v>0</v>
      </c>
      <c r="V49" s="2">
        <f>'Zápis 2. nasazený'!AJ12</f>
        <v>0</v>
      </c>
    </row>
    <row r="50" spans="1:22" x14ac:dyDescent="0.3">
      <c r="A50" s="2">
        <f>IF('Zápis 2. nasazený'!C14="","",'Zápis 2. nasazený'!C14)</f>
        <v>8147</v>
      </c>
      <c r="B50" s="2">
        <f>RANK(F50,$F$4:$F$999,0)</f>
        <v>34</v>
      </c>
      <c r="C50" s="3" t="str">
        <f>IFERROR(LEFT('Zápis 2. nasazený'!E14, SEARCH(" ",'Zápis 2. nasazený'!E14,1)),"")</f>
        <v xml:space="preserve">Kolencová </v>
      </c>
      <c r="D50" s="3" t="str">
        <f>IFERROR(RIGHT('Zápis 2. nasazený'!E14,LEN('Zápis 2. nasazený'!E14)-SEARCH(" ",'Zápis 2. nasazený'!E14,1)),"")</f>
        <v>Barbora</v>
      </c>
      <c r="E50" s="3" t="str">
        <f>Rozpis!$B$3</f>
        <v>Sokol Svinov</v>
      </c>
      <c r="F50" s="3">
        <f>SUM(H50:V50)</f>
        <v>0</v>
      </c>
      <c r="G50" s="2" t="str">
        <f>IF(F50&gt;4,"branek",IF(F50&gt;1,"branky",IF(F50=1,"branka","branek")))</f>
        <v>branek</v>
      </c>
      <c r="J50" s="2">
        <f>'Zápis 2. nasazený'!L14</f>
        <v>0</v>
      </c>
      <c r="L50" s="2">
        <f>'Zápis 2. nasazený'!R14</f>
        <v>0</v>
      </c>
      <c r="N50" s="2">
        <f>'Zápis 2. nasazený'!X14</f>
        <v>0</v>
      </c>
      <c r="R50" s="2">
        <f>'Zápis 2. nasazený'!AD14</f>
        <v>0</v>
      </c>
      <c r="V50" s="2">
        <f>'Zápis 2. nasazený'!AJ14</f>
        <v>0</v>
      </c>
    </row>
    <row r="51" spans="1:22" x14ac:dyDescent="0.3">
      <c r="A51" s="2">
        <f>IF('Zápis 2. nasazený'!C15="","",'Zápis 2. nasazený'!C15)</f>
        <v>1735</v>
      </c>
      <c r="B51" s="2">
        <f>RANK(F51,$F$4:$F$999,0)</f>
        <v>34</v>
      </c>
      <c r="C51" s="3" t="str">
        <f>IFERROR(LEFT('Zápis 2. nasazený'!E15, SEARCH(" ",'Zápis 2. nasazený'!E15,1)),"")</f>
        <v xml:space="preserve">Bendová </v>
      </c>
      <c r="D51" s="3" t="str">
        <f>IFERROR(RIGHT('Zápis 2. nasazený'!E15,LEN('Zápis 2. nasazený'!E15)-SEARCH(" ",'Zápis 2. nasazený'!E15,1)),"")</f>
        <v>Karin</v>
      </c>
      <c r="E51" s="3" t="str">
        <f>Rozpis!$B$3</f>
        <v>Sokol Svinov</v>
      </c>
      <c r="F51" s="3">
        <f>SUM(H51:V51)</f>
        <v>0</v>
      </c>
      <c r="G51" s="2" t="str">
        <f>IF(F51&gt;4,"branek",IF(F51&gt;1,"branky",IF(F51=1,"branka","branek")))</f>
        <v>branek</v>
      </c>
      <c r="J51" s="2">
        <f>'Zápis 2. nasazený'!L15</f>
        <v>0</v>
      </c>
      <c r="L51" s="2">
        <f>'Zápis 2. nasazený'!R15</f>
        <v>0</v>
      </c>
      <c r="N51" s="2">
        <f>'Zápis 2. nasazený'!X15</f>
        <v>0</v>
      </c>
      <c r="R51" s="2">
        <f>'Zápis 2. nasazený'!AD15</f>
        <v>0</v>
      </c>
      <c r="V51" s="2">
        <f>'Zápis 2. nasazený'!AJ15</f>
        <v>0</v>
      </c>
    </row>
    <row r="52" spans="1:22" x14ac:dyDescent="0.3">
      <c r="A52" s="2">
        <f>IF('Zápis 2. nasazený'!C16="","",'Zápis 2. nasazený'!C16)</f>
        <v>9415</v>
      </c>
      <c r="B52" s="2">
        <f>RANK(F52,$F$4:$F$999,0)</f>
        <v>34</v>
      </c>
      <c r="C52" s="3" t="str">
        <f>IFERROR(LEFT('Zápis 2. nasazený'!E16, SEARCH(" ",'Zápis 2. nasazený'!E16,1)),"")</f>
        <v xml:space="preserve">Gebauerová </v>
      </c>
      <c r="D52" s="3" t="str">
        <f>IFERROR(RIGHT('Zápis 2. nasazený'!E16,LEN('Zápis 2. nasazený'!E16)-SEARCH(" ",'Zápis 2. nasazený'!E16,1)),"")</f>
        <v>Michaela</v>
      </c>
      <c r="E52" s="3" t="str">
        <f>Rozpis!$B$3</f>
        <v>Sokol Svinov</v>
      </c>
      <c r="F52" s="3">
        <f>SUM(H52:V52)</f>
        <v>0</v>
      </c>
      <c r="G52" s="2" t="str">
        <f>IF(F52&gt;4,"branek",IF(F52&gt;1,"branky",IF(F52=1,"branka","branek")))</f>
        <v>branek</v>
      </c>
      <c r="J52" s="2">
        <f>'Zápis 2. nasazený'!L16</f>
        <v>0</v>
      </c>
      <c r="L52" s="2">
        <f>'Zápis 2. nasazený'!R16</f>
        <v>0</v>
      </c>
      <c r="N52" s="2">
        <f>'Zápis 2. nasazený'!X16</f>
        <v>0</v>
      </c>
      <c r="R52" s="2">
        <f>'Zápis 2. nasazený'!AD16</f>
        <v>0</v>
      </c>
      <c r="V52" s="2">
        <f>'Zápis 2. nasazený'!AJ16</f>
        <v>0</v>
      </c>
    </row>
    <row r="53" spans="1:22" x14ac:dyDescent="0.3">
      <c r="A53" s="2">
        <f>IF('Zápis 2. nasazený'!C17="","",'Zápis 2. nasazený'!C17)</f>
        <v>8681</v>
      </c>
      <c r="B53" s="2">
        <f>RANK(F53,$F$4:$F$999,0)</f>
        <v>34</v>
      </c>
      <c r="C53" s="3" t="str">
        <f>IFERROR(LEFT('Zápis 2. nasazený'!E17, SEARCH(" ",'Zápis 2. nasazený'!E17,1)),"")</f>
        <v xml:space="preserve">Bartusková </v>
      </c>
      <c r="D53" s="3" t="str">
        <f>IFERROR(RIGHT('Zápis 2. nasazený'!E17,LEN('Zápis 2. nasazený'!E17)-SEARCH(" ",'Zápis 2. nasazený'!E17,1)),"")</f>
        <v>Michaela</v>
      </c>
      <c r="E53" s="3" t="str">
        <f>Rozpis!$B$3</f>
        <v>Sokol Svinov</v>
      </c>
      <c r="F53" s="3">
        <f>SUM(H53:V53)</f>
        <v>0</v>
      </c>
      <c r="G53" s="2" t="str">
        <f>IF(F53&gt;4,"branek",IF(F53&gt;1,"branky",IF(F53=1,"branka","branek")))</f>
        <v>branek</v>
      </c>
      <c r="J53" s="2">
        <f>'Zápis 2. nasazený'!L17</f>
        <v>0</v>
      </c>
      <c r="L53" s="2">
        <f>'Zápis 2. nasazený'!R17</f>
        <v>0</v>
      </c>
      <c r="N53" s="2">
        <f>'Zápis 2. nasazený'!X17</f>
        <v>0</v>
      </c>
      <c r="R53" s="2">
        <f>'Zápis 2. nasazený'!AD17</f>
        <v>0</v>
      </c>
      <c r="V53" s="2">
        <f>'Zápis 2. nasazený'!AJ17</f>
        <v>0</v>
      </c>
    </row>
    <row r="54" spans="1:22" x14ac:dyDescent="0.3">
      <c r="A54" s="2">
        <f>IF('Zápis 2. nasazený'!C19="","",'Zápis 2. nasazený'!C19)</f>
        <v>1746</v>
      </c>
      <c r="B54" s="2">
        <f>RANK(F54,$F$4:$F$999,0)</f>
        <v>34</v>
      </c>
      <c r="C54" s="3" t="str">
        <f>IFERROR(LEFT('Zápis 2. nasazený'!E19, SEARCH(" ",'Zápis 2. nasazený'!E19,1)),"")</f>
        <v xml:space="preserve">Burová </v>
      </c>
      <c r="D54" s="3" t="str">
        <f>IFERROR(RIGHT('Zápis 2. nasazený'!E19,LEN('Zápis 2. nasazený'!E19)-SEARCH(" ",'Zápis 2. nasazený'!E19,1)),"")</f>
        <v>Markéta</v>
      </c>
      <c r="E54" s="3" t="str">
        <f>Rozpis!$B$3</f>
        <v>Sokol Svinov</v>
      </c>
      <c r="F54" s="3">
        <f>SUM(H54:V54)</f>
        <v>0</v>
      </c>
      <c r="G54" s="2" t="str">
        <f>IF(F54&gt;4,"branek",IF(F54&gt;1,"branky",IF(F54=1,"branka","branek")))</f>
        <v>branek</v>
      </c>
      <c r="J54" s="2">
        <f>'Zápis 2. nasazený'!L19</f>
        <v>0</v>
      </c>
      <c r="L54" s="2">
        <f>'Zápis 2. nasazený'!R19</f>
        <v>0</v>
      </c>
      <c r="N54" s="2">
        <f>'Zápis 2. nasazený'!X19</f>
        <v>0</v>
      </c>
      <c r="R54" s="2">
        <f>'Zápis 2. nasazený'!AD19</f>
        <v>0</v>
      </c>
      <c r="V54" s="2">
        <f>'Zápis 2. nasazený'!AJ19</f>
        <v>0</v>
      </c>
    </row>
    <row r="55" spans="1:22" x14ac:dyDescent="0.3">
      <c r="A55" s="2">
        <f>IF('Zápis 2. nasazený'!C23="","",'Zápis 2. nasazený'!C23)</f>
        <v>8626</v>
      </c>
      <c r="B55" s="2">
        <f>RANK(F55,$F$4:$F$999,0)</f>
        <v>34</v>
      </c>
      <c r="C55" s="3" t="str">
        <f>IFERROR(LEFT('Zápis 2. nasazený'!E23, SEARCH(" ",'Zápis 2. nasazený'!E23,1)),"")</f>
        <v xml:space="preserve">Hudečková </v>
      </c>
      <c r="D55" s="3" t="str">
        <f>IFERROR(RIGHT('Zápis 2. nasazený'!E23,LEN('Zápis 2. nasazený'!E23)-SEARCH(" ",'Zápis 2. nasazený'!E23,1)),"")</f>
        <v>Viktorie</v>
      </c>
      <c r="E55" s="3" t="str">
        <f>Rozpis!$B$3</f>
        <v>Sokol Svinov</v>
      </c>
      <c r="F55" s="3">
        <f>SUM(H55:V55)</f>
        <v>0</v>
      </c>
      <c r="G55" s="2" t="str">
        <f>IF(F55&gt;4,"branek",IF(F55&gt;1,"branky",IF(F55=1,"branka","branek")))</f>
        <v>branek</v>
      </c>
      <c r="J55" s="2">
        <f>'Zápis 2. nasazený'!L23</f>
        <v>0</v>
      </c>
      <c r="L55" s="2">
        <f>'Zápis 2. nasazený'!R23</f>
        <v>0</v>
      </c>
      <c r="N55" s="2">
        <f>'Zápis 2. nasazený'!X23</f>
        <v>0</v>
      </c>
      <c r="R55" s="2">
        <f>'Zápis 2. nasazený'!AD23</f>
        <v>0</v>
      </c>
      <c r="V55" s="2">
        <f>'Zápis 2. nasazený'!AJ23</f>
        <v>0</v>
      </c>
    </row>
    <row r="56" spans="1:22" x14ac:dyDescent="0.3">
      <c r="A56" s="2">
        <f>IF('Zápis 3. nasazený'!C10="","",'Zápis 3. nasazený'!C10)</f>
        <v>5750</v>
      </c>
      <c r="B56" s="2">
        <f>RANK(F56,$F$4:$F$999,0)</f>
        <v>34</v>
      </c>
      <c r="C56" s="4" t="str">
        <f>IFERROR(LEFT('Zápis 3. nasazený'!E10, SEARCH(" ",'Zápis 3. nasazený'!E10,1)),"")</f>
        <v xml:space="preserve">Škrabáková </v>
      </c>
      <c r="D56" s="3" t="str">
        <f>IFERROR(RIGHT('Zápis 3. nasazený'!E10,LEN('Zápis 3. nasazený'!E10)-SEARCH(" ",'Zápis 3. nasazený'!E10,1)),"")</f>
        <v>Barbora</v>
      </c>
      <c r="E56" s="3" t="str">
        <f>Rozpis!$B$4</f>
        <v>SK Studénka</v>
      </c>
      <c r="F56" s="3">
        <f>SUM(H56:V56)</f>
        <v>0</v>
      </c>
      <c r="G56" s="2" t="str">
        <f>IF(F56&gt;4,"branek",IF(F56&gt;1,"branky",IF(F56=1,"branka","branek")))</f>
        <v>branek</v>
      </c>
      <c r="H56" s="2">
        <f>'Zápis 3. nasazený'!L10</f>
        <v>0</v>
      </c>
      <c r="L56" s="2">
        <f>'Zápis 3. nasazený'!R10</f>
        <v>0</v>
      </c>
      <c r="P56" s="2">
        <f>'Zápis 3. nasazený'!X10</f>
        <v>0</v>
      </c>
      <c r="S56" s="2">
        <f>'Zápis 3. nasazený'!AD10</f>
        <v>0</v>
      </c>
      <c r="U56" s="2">
        <f>'Zápis 3. nasazený'!AJ10</f>
        <v>0</v>
      </c>
    </row>
    <row r="57" spans="1:22" x14ac:dyDescent="0.3">
      <c r="A57" s="2" t="str">
        <f>IF('Zápis 3. nasazený'!C11="","",'Zápis 3. nasazený'!C11)</f>
        <v/>
      </c>
      <c r="B57" s="2">
        <f>RANK(F57,$F$4:$F$999,0)</f>
        <v>34</v>
      </c>
      <c r="C57" s="4" t="str">
        <f>IFERROR(LEFT('Zápis 3. nasazený'!E11, SEARCH(" ",'Zápis 3. nasazený'!E11,1)),"")</f>
        <v/>
      </c>
      <c r="D57" s="3" t="str">
        <f>IFERROR(RIGHT('Zápis 3. nasazený'!E11,LEN('Zápis 3. nasazený'!E11)-SEARCH(" ",'Zápis 3. nasazený'!E11,1)),"")</f>
        <v/>
      </c>
      <c r="E57" s="3" t="str">
        <f>Rozpis!$B$4</f>
        <v>SK Studénka</v>
      </c>
      <c r="F57" s="3">
        <f>SUM(H57:V57)</f>
        <v>0</v>
      </c>
      <c r="G57" s="2" t="str">
        <f>IF(F57&gt;4,"branek",IF(F57&gt;1,"branky",IF(F57=1,"branka","branek")))</f>
        <v>branek</v>
      </c>
      <c r="H57" s="2">
        <f>'Zápis 3. nasazený'!L11</f>
        <v>0</v>
      </c>
      <c r="L57" s="2">
        <f>'Zápis 3. nasazený'!R11</f>
        <v>0</v>
      </c>
      <c r="P57" s="2">
        <f>'Zápis 3. nasazený'!X11</f>
        <v>0</v>
      </c>
      <c r="S57" s="2">
        <f>'Zápis 3. nasazený'!AD11</f>
        <v>0</v>
      </c>
      <c r="U57" s="2">
        <f>'Zápis 3. nasazený'!AJ11</f>
        <v>0</v>
      </c>
    </row>
    <row r="58" spans="1:22" x14ac:dyDescent="0.3">
      <c r="A58" s="2">
        <f>IF('Zápis 3. nasazený'!C12="","",'Zápis 3. nasazený'!C12)</f>
        <v>5651</v>
      </c>
      <c r="B58" s="2">
        <f>RANK(F58,$F$4:$F$999,0)</f>
        <v>34</v>
      </c>
      <c r="C58" s="4" t="str">
        <f>IFERROR(LEFT('Zápis 3. nasazený'!E12, SEARCH(" ",'Zápis 3. nasazený'!E12,1)),"")</f>
        <v xml:space="preserve">Fraisová </v>
      </c>
      <c r="D58" s="3" t="str">
        <f>IFERROR(RIGHT('Zápis 3. nasazený'!E12,LEN('Zápis 3. nasazený'!E12)-SEARCH(" ",'Zápis 3. nasazený'!E12,1)),"")</f>
        <v>Adéla</v>
      </c>
      <c r="E58" s="3" t="str">
        <f>Rozpis!$B$4</f>
        <v>SK Studénka</v>
      </c>
      <c r="F58" s="3">
        <f>SUM(H58:V58)</f>
        <v>0</v>
      </c>
      <c r="G58" s="2" t="str">
        <f>IF(F58&gt;4,"branek",IF(F58&gt;1,"branky",IF(F58=1,"branka","branek")))</f>
        <v>branek</v>
      </c>
      <c r="H58" s="2">
        <f>'Zápis 3. nasazený'!L12</f>
        <v>0</v>
      </c>
      <c r="L58" s="2">
        <f>'Zápis 3. nasazený'!R12</f>
        <v>0</v>
      </c>
      <c r="P58" s="2">
        <f>'Zápis 3. nasazený'!X12</f>
        <v>0</v>
      </c>
      <c r="S58" s="2">
        <f>'Zápis 3. nasazený'!AD12</f>
        <v>0</v>
      </c>
      <c r="U58" s="2">
        <f>'Zápis 3. nasazený'!AJ12</f>
        <v>0</v>
      </c>
    </row>
    <row r="59" spans="1:22" x14ac:dyDescent="0.3">
      <c r="A59" s="2">
        <f>IF('Zápis 3. nasazený'!C13="","",'Zápis 3. nasazený'!C13)</f>
        <v>5682</v>
      </c>
      <c r="B59" s="2">
        <f>RANK(F59,$F$4:$F$999,0)</f>
        <v>34</v>
      </c>
      <c r="C59" s="4" t="str">
        <f>IFERROR(LEFT('Zápis 3. nasazený'!E13, SEARCH(" ",'Zápis 3. nasazený'!E13,1)),"")</f>
        <v xml:space="preserve">Korená </v>
      </c>
      <c r="D59" s="3" t="str">
        <f>IFERROR(RIGHT('Zápis 3. nasazený'!E13,LEN('Zápis 3. nasazený'!E13)-SEARCH(" ",'Zápis 3. nasazený'!E13,1)),"")</f>
        <v>Kateřina</v>
      </c>
      <c r="E59" s="3" t="str">
        <f>Rozpis!$B$4</f>
        <v>SK Studénka</v>
      </c>
      <c r="F59" s="3">
        <f>SUM(H59:V59)</f>
        <v>0</v>
      </c>
      <c r="G59" s="2" t="str">
        <f>IF(F59&gt;4,"branek",IF(F59&gt;1,"branky",IF(F59=1,"branka","branek")))</f>
        <v>branek</v>
      </c>
      <c r="H59" s="2">
        <f>'Zápis 3. nasazený'!L13</f>
        <v>0</v>
      </c>
      <c r="L59" s="2">
        <f>'Zápis 3. nasazený'!R13</f>
        <v>0</v>
      </c>
      <c r="P59" s="2">
        <f>'Zápis 3. nasazený'!X13</f>
        <v>0</v>
      </c>
      <c r="S59" s="2">
        <f>'Zápis 3. nasazený'!AD13</f>
        <v>0</v>
      </c>
      <c r="U59" s="2">
        <f>'Zápis 3. nasazený'!AJ13</f>
        <v>0</v>
      </c>
    </row>
    <row r="60" spans="1:22" x14ac:dyDescent="0.3">
      <c r="A60" s="2">
        <f>IF('Zápis 3. nasazený'!C14="","",'Zápis 3. nasazený'!C14)</f>
        <v>8905</v>
      </c>
      <c r="B60" s="2">
        <f>RANK(F60,$F$4:$F$999,0)</f>
        <v>34</v>
      </c>
      <c r="C60" s="4" t="str">
        <f>IFERROR(LEFT('Zápis 3. nasazený'!E14, SEARCH(" ",'Zápis 3. nasazený'!E14,1)),"")</f>
        <v xml:space="preserve">Tížková </v>
      </c>
      <c r="D60" s="3" t="str">
        <f>IFERROR(RIGHT('Zápis 3. nasazený'!E14,LEN('Zápis 3. nasazený'!E14)-SEARCH(" ",'Zápis 3. nasazený'!E14,1)),"")</f>
        <v>Karolína</v>
      </c>
      <c r="E60" s="3" t="str">
        <f>Rozpis!$B$4</f>
        <v>SK Studénka</v>
      </c>
      <c r="F60" s="3">
        <f>SUM(H60:V60)</f>
        <v>0</v>
      </c>
      <c r="G60" s="2" t="str">
        <f>IF(F60&gt;4,"branek",IF(F60&gt;1,"branky",IF(F60=1,"branka","branek")))</f>
        <v>branek</v>
      </c>
      <c r="H60" s="2">
        <f>'Zápis 3. nasazený'!L14</f>
        <v>0</v>
      </c>
      <c r="L60" s="2">
        <f>'Zápis 3. nasazený'!R14</f>
        <v>0</v>
      </c>
      <c r="P60" s="2">
        <f>'Zápis 3. nasazený'!X14</f>
        <v>0</v>
      </c>
      <c r="S60" s="2">
        <f>'Zápis 3. nasazený'!AD14</f>
        <v>0</v>
      </c>
      <c r="U60" s="2">
        <f>'Zápis 3. nasazený'!AJ14</f>
        <v>0</v>
      </c>
    </row>
    <row r="61" spans="1:22" x14ac:dyDescent="0.3">
      <c r="A61" s="2">
        <f>IF('Zápis 3. nasazený'!C15="","",'Zápis 3. nasazený'!C15)</f>
        <v>8180</v>
      </c>
      <c r="B61" s="2">
        <f>RANK(F61,$F$4:$F$999,0)</f>
        <v>34</v>
      </c>
      <c r="C61" s="4" t="str">
        <f>IFERROR(LEFT('Zápis 3. nasazený'!E15, SEARCH(" ",'Zápis 3. nasazený'!E15,1)),"")</f>
        <v xml:space="preserve">Švecová </v>
      </c>
      <c r="D61" s="3" t="str">
        <f>IFERROR(RIGHT('Zápis 3. nasazený'!E15,LEN('Zápis 3. nasazený'!E15)-SEARCH(" ",'Zápis 3. nasazený'!E15,1)),"")</f>
        <v>Kateřina</v>
      </c>
      <c r="E61" s="3" t="str">
        <f>Rozpis!$B$4</f>
        <v>SK Studénka</v>
      </c>
      <c r="F61" s="3">
        <f>SUM(H61:V61)</f>
        <v>0</v>
      </c>
      <c r="G61" s="2" t="str">
        <f>IF(F61&gt;4,"branek",IF(F61&gt;1,"branky",IF(F61=1,"branka","branek")))</f>
        <v>branek</v>
      </c>
      <c r="H61" s="2">
        <f>'Zápis 3. nasazený'!L15</f>
        <v>0</v>
      </c>
      <c r="L61" s="2">
        <f>'Zápis 3. nasazený'!R15</f>
        <v>0</v>
      </c>
      <c r="P61" s="2">
        <f>'Zápis 3. nasazený'!X15</f>
        <v>0</v>
      </c>
      <c r="S61" s="2">
        <f>'Zápis 3. nasazený'!AD15</f>
        <v>0</v>
      </c>
      <c r="U61" s="2">
        <f>'Zápis 3. nasazený'!AJ15</f>
        <v>0</v>
      </c>
    </row>
    <row r="62" spans="1:22" x14ac:dyDescent="0.3">
      <c r="A62" s="2">
        <f>IF('Zápis 3. nasazený'!C22="","",'Zápis 3. nasazený'!C22)</f>
        <v>7668</v>
      </c>
      <c r="B62" s="2">
        <f>RANK(F62,$F$4:$F$999,0)</f>
        <v>34</v>
      </c>
      <c r="C62" s="4" t="str">
        <f>IFERROR(LEFT('Zápis 3. nasazený'!E22, SEARCH(" ",'Zápis 3. nasazený'!E22,1)),"")</f>
        <v xml:space="preserve">Bacharová </v>
      </c>
      <c r="D62" s="3" t="str">
        <f>IFERROR(RIGHT('Zápis 3. nasazený'!E22,LEN('Zápis 3. nasazený'!E22)-SEARCH(" ",'Zápis 3. nasazený'!E22,1)),"")</f>
        <v>Debora</v>
      </c>
      <c r="E62" s="3" t="str">
        <f>Rozpis!$B$4</f>
        <v>SK Studénka</v>
      </c>
      <c r="F62" s="3">
        <f>SUM(H62:V62)</f>
        <v>0</v>
      </c>
      <c r="G62" s="2" t="str">
        <f>IF(F62&gt;4,"branek",IF(F62&gt;1,"branky",IF(F62=1,"branka","branek")))</f>
        <v>branek</v>
      </c>
      <c r="H62" s="2">
        <f>'Zápis 3. nasazený'!L22</f>
        <v>0</v>
      </c>
      <c r="L62" s="2">
        <f>'Zápis 3. nasazený'!R22</f>
        <v>0</v>
      </c>
      <c r="P62" s="2">
        <f>'Zápis 3. nasazený'!X22</f>
        <v>0</v>
      </c>
      <c r="S62" s="2">
        <f>'Zápis 3. nasazený'!AD22</f>
        <v>0</v>
      </c>
      <c r="U62" s="2">
        <f>'Zápis 3. nasazený'!AJ22</f>
        <v>0</v>
      </c>
    </row>
    <row r="63" spans="1:22" x14ac:dyDescent="0.3">
      <c r="A63" s="2">
        <f>IF('Zápis 3. nasazený'!C23="","",'Zápis 3. nasazený'!C23)</f>
        <v>5677</v>
      </c>
      <c r="B63" s="2">
        <f>RANK(F63,$F$4:$F$999,0)</f>
        <v>34</v>
      </c>
      <c r="C63" s="4" t="str">
        <f>IFERROR(LEFT('Zápis 3. nasazený'!E23, SEARCH(" ",'Zápis 3. nasazený'!E23,1)),"")</f>
        <v xml:space="preserve">Klimková </v>
      </c>
      <c r="D63" s="3" t="str">
        <f>IFERROR(RIGHT('Zápis 3. nasazený'!E23,LEN('Zápis 3. nasazený'!E23)-SEARCH(" ",'Zápis 3. nasazený'!E23,1)),"")</f>
        <v>Kristýna</v>
      </c>
      <c r="E63" s="3" t="str">
        <f>Rozpis!$B$4</f>
        <v>SK Studénka</v>
      </c>
      <c r="F63" s="3">
        <f>SUM(H63:V63)</f>
        <v>0</v>
      </c>
      <c r="G63" s="2" t="str">
        <f>IF(F63&gt;4,"branek",IF(F63&gt;1,"branky",IF(F63=1,"branka","branek")))</f>
        <v>branek</v>
      </c>
      <c r="H63" s="2">
        <f>'Zápis 3. nasazený'!L23</f>
        <v>0</v>
      </c>
      <c r="L63" s="2">
        <f>'Zápis 3. nasazený'!R23</f>
        <v>0</v>
      </c>
      <c r="P63" s="2">
        <f>'Zápis 3. nasazený'!X23</f>
        <v>0</v>
      </c>
      <c r="S63" s="2">
        <f>'Zápis 3. nasazený'!AD23</f>
        <v>0</v>
      </c>
      <c r="U63" s="2">
        <f>'Zápis 3. nasazený'!AJ23</f>
        <v>0</v>
      </c>
    </row>
    <row r="64" spans="1:22" x14ac:dyDescent="0.3">
      <c r="A64" s="2" t="str">
        <f>IF('Zápis 3. nasazený'!C24="","",'Zápis 3. nasazený'!C24)</f>
        <v/>
      </c>
      <c r="B64" s="2">
        <f>RANK(F64,$F$4:$F$999,0)</f>
        <v>34</v>
      </c>
      <c r="C64" s="4" t="str">
        <f>IFERROR(LEFT('Zápis 3. nasazený'!E24, SEARCH(" ",'Zápis 3. nasazený'!E24,1)),"")</f>
        <v/>
      </c>
      <c r="D64" s="3" t="str">
        <f>IFERROR(RIGHT('Zápis 3. nasazený'!E24,LEN('Zápis 3. nasazený'!E24)-SEARCH(" ",'Zápis 3. nasazený'!E24,1)),"")</f>
        <v/>
      </c>
      <c r="E64" s="3" t="str">
        <f>Rozpis!$B$4</f>
        <v>SK Studénka</v>
      </c>
      <c r="F64" s="3">
        <f>SUM(H64:V64)</f>
        <v>0</v>
      </c>
      <c r="G64" s="2" t="str">
        <f>IF(F64&gt;4,"branek",IF(F64&gt;1,"branky",IF(F64=1,"branka","branek")))</f>
        <v>branek</v>
      </c>
      <c r="H64" s="2">
        <f>'Zápis 3. nasazený'!L24</f>
        <v>0</v>
      </c>
      <c r="L64" s="2">
        <f>'Zápis 3. nasazený'!R24</f>
        <v>0</v>
      </c>
      <c r="P64" s="2">
        <f>'Zápis 3. nasazený'!X24</f>
        <v>0</v>
      </c>
      <c r="S64" s="2">
        <f>'Zápis 3. nasazený'!AD24</f>
        <v>0</v>
      </c>
      <c r="U64" s="2">
        <f>'Zápis 3. nasazený'!AJ24</f>
        <v>0</v>
      </c>
    </row>
    <row r="65" spans="1:21" x14ac:dyDescent="0.3">
      <c r="A65" s="2">
        <f>IF('Zápis 4. nasazený'!C10="","",'Zápis 4. nasazený'!C10)</f>
        <v>912</v>
      </c>
      <c r="B65" s="2">
        <f>RANK(F65,$F$4:$F$999,0)</f>
        <v>34</v>
      </c>
      <c r="C65" s="3" t="str">
        <f>IFERROR(LEFT('Zápis 4. nasazený'!E10, SEARCH(" ",'Zápis 4. nasazený'!E10,1)),"")</f>
        <v xml:space="preserve">Musilová </v>
      </c>
      <c r="D65" s="3" t="str">
        <f>IFERROR(RIGHT('Zápis 4. nasazený'!E10,LEN('Zápis 4. nasazený'!E10)-SEARCH(" ",'Zápis 4. nasazený'!E10,1)),"")</f>
        <v>Barbora</v>
      </c>
      <c r="E65" s="3" t="str">
        <f>Rozpis!$B$5</f>
        <v>TJ Stará Huť</v>
      </c>
      <c r="F65" s="3">
        <f>SUM(H65:V65)</f>
        <v>0</v>
      </c>
      <c r="G65" s="2" t="str">
        <f>IF(F65&gt;4,"branek",IF(F65&gt;1,"branky",IF(F65=1,"branka","branek")))</f>
        <v>branek</v>
      </c>
      <c r="J65" s="2">
        <f>'Zápis 4. nasazený'!L10</f>
        <v>0</v>
      </c>
      <c r="M65" s="2">
        <f>'Zápis 4. nasazený'!R10</f>
        <v>0</v>
      </c>
      <c r="O65" s="2">
        <f>'Zápis 4. nasazený'!X10</f>
        <v>0</v>
      </c>
      <c r="Q65" s="2">
        <f>'Zápis 4. nasazený'!AD10</f>
        <v>0</v>
      </c>
      <c r="U65" s="2">
        <f>'Zápis 4. nasazený'!AJ10</f>
        <v>0</v>
      </c>
    </row>
    <row r="66" spans="1:21" x14ac:dyDescent="0.3">
      <c r="A66" s="2" t="str">
        <f>IF('Zápis 4. nasazený'!C11="","",'Zápis 4. nasazený'!C11)</f>
        <v/>
      </c>
      <c r="B66" s="2">
        <f>RANK(F66,$F$4:$F$999,0)</f>
        <v>34</v>
      </c>
      <c r="C66" s="3" t="str">
        <f>IFERROR(LEFT('Zápis 4. nasazený'!E11, SEARCH(" ",'Zápis 4. nasazený'!E11,1)),"")</f>
        <v/>
      </c>
      <c r="D66" s="3" t="str">
        <f>IFERROR(RIGHT('Zápis 4. nasazený'!E11,LEN('Zápis 4. nasazený'!E11)-SEARCH(" ",'Zápis 4. nasazený'!E11,1)),"")</f>
        <v/>
      </c>
      <c r="E66" s="3" t="str">
        <f>Rozpis!$B$5</f>
        <v>TJ Stará Huť</v>
      </c>
      <c r="F66" s="3">
        <f>SUM(H66:V66)</f>
        <v>0</v>
      </c>
      <c r="G66" s="2" t="str">
        <f>IF(F66&gt;4,"branek",IF(F66&gt;1,"branky",IF(F66=1,"branka","branek")))</f>
        <v>branek</v>
      </c>
      <c r="J66" s="2">
        <f>'Zápis 4. nasazený'!L11</f>
        <v>0</v>
      </c>
      <c r="M66" s="2">
        <f>'Zápis 4. nasazený'!R11</f>
        <v>0</v>
      </c>
      <c r="O66" s="2">
        <f>'Zápis 4. nasazený'!X11</f>
        <v>0</v>
      </c>
      <c r="Q66" s="2">
        <f>'Zápis 4. nasazený'!AD11</f>
        <v>0</v>
      </c>
      <c r="U66" s="2">
        <f>'Zápis 4. nasazený'!AJ11</f>
        <v>0</v>
      </c>
    </row>
    <row r="67" spans="1:21" x14ac:dyDescent="0.3">
      <c r="A67" s="2">
        <f>IF('Zápis 4. nasazený'!C12="","",'Zápis 4. nasazený'!C12)</f>
        <v>890</v>
      </c>
      <c r="B67" s="2">
        <f>RANK(F67,$F$4:$F$999,0)</f>
        <v>34</v>
      </c>
      <c r="C67" s="3" t="str">
        <f>IFERROR(LEFT('Zápis 4. nasazený'!E12, SEARCH(" ",'Zápis 4. nasazený'!E12,1)),"")</f>
        <v xml:space="preserve">Dvořáková </v>
      </c>
      <c r="D67" s="3" t="str">
        <f>IFERROR(RIGHT('Zápis 4. nasazený'!E12,LEN('Zápis 4. nasazený'!E12)-SEARCH(" ",'Zápis 4. nasazený'!E12,1)),"")</f>
        <v>Kristýna</v>
      </c>
      <c r="E67" s="3" t="str">
        <f>Rozpis!$B$5</f>
        <v>TJ Stará Huť</v>
      </c>
      <c r="F67" s="3">
        <f>SUM(H67:V67)</f>
        <v>0</v>
      </c>
      <c r="G67" s="2" t="str">
        <f>IF(F67&gt;4,"branek",IF(F67&gt;1,"branky",IF(F67=1,"branka","branek")))</f>
        <v>branek</v>
      </c>
      <c r="J67" s="2">
        <f>'Zápis 4. nasazený'!L12</f>
        <v>0</v>
      </c>
      <c r="M67" s="2">
        <f>'Zápis 4. nasazený'!R12</f>
        <v>0</v>
      </c>
      <c r="O67" s="2">
        <f>'Zápis 4. nasazený'!X12</f>
        <v>0</v>
      </c>
      <c r="Q67" s="2">
        <f>'Zápis 4. nasazený'!AD12</f>
        <v>0</v>
      </c>
      <c r="U67" s="2">
        <f>'Zápis 4. nasazený'!AJ12</f>
        <v>0</v>
      </c>
    </row>
    <row r="68" spans="1:21" x14ac:dyDescent="0.3">
      <c r="A68" s="2">
        <f>IF('Zápis 4. nasazený'!C13="","",'Zápis 4. nasazený'!C13)</f>
        <v>892</v>
      </c>
      <c r="B68" s="2">
        <f>RANK(F68,$F$4:$F$999,0)</f>
        <v>34</v>
      </c>
      <c r="C68" s="3" t="str">
        <f>IFERROR(LEFT('Zápis 4. nasazený'!E13, SEARCH(" ",'Zápis 4. nasazený'!E13,1)),"")</f>
        <v xml:space="preserve">Guillen </v>
      </c>
      <c r="D68" s="3" t="str">
        <f>IFERROR(RIGHT('Zápis 4. nasazený'!E13,LEN('Zápis 4. nasazený'!E13)-SEARCH(" ",'Zápis 4. nasazený'!E13,1)),"")</f>
        <v>Olga Maria</v>
      </c>
      <c r="E68" s="3" t="str">
        <f>Rozpis!$B$5</f>
        <v>TJ Stará Huť</v>
      </c>
      <c r="F68" s="3">
        <f>SUM(H68:V68)</f>
        <v>0</v>
      </c>
      <c r="G68" s="2" t="str">
        <f>IF(F68&gt;4,"branek",IF(F68&gt;1,"branky",IF(F68=1,"branka","branek")))</f>
        <v>branek</v>
      </c>
      <c r="J68" s="2">
        <f>'Zápis 4. nasazený'!L13</f>
        <v>0</v>
      </c>
      <c r="M68" s="2">
        <f>'Zápis 4. nasazený'!R13</f>
        <v>0</v>
      </c>
      <c r="O68" s="2">
        <f>'Zápis 4. nasazený'!X13</f>
        <v>0</v>
      </c>
      <c r="Q68" s="2">
        <f>'Zápis 4. nasazený'!AD13</f>
        <v>0</v>
      </c>
      <c r="U68" s="2">
        <f>'Zápis 4. nasazený'!AJ13</f>
        <v>0</v>
      </c>
    </row>
    <row r="69" spans="1:21" x14ac:dyDescent="0.3">
      <c r="A69" s="2">
        <f>IF('Zápis 4. nasazený'!C14="","",'Zápis 4. nasazený'!C14)</f>
        <v>900</v>
      </c>
      <c r="B69" s="2">
        <f>RANK(F69,$F$4:$F$999,0)</f>
        <v>34</v>
      </c>
      <c r="C69" s="3" t="str">
        <f>IFERROR(LEFT('Zápis 4. nasazený'!E14, SEARCH(" ",'Zápis 4. nasazený'!E14,1)),"")</f>
        <v xml:space="preserve">Kašpárková </v>
      </c>
      <c r="D69" s="3" t="str">
        <f>IFERROR(RIGHT('Zápis 4. nasazený'!E14,LEN('Zápis 4. nasazený'!E14)-SEARCH(" ",'Zápis 4. nasazený'!E14,1)),"")</f>
        <v>Lucie</v>
      </c>
      <c r="E69" s="3" t="str">
        <f>Rozpis!$B$5</f>
        <v>TJ Stará Huť</v>
      </c>
      <c r="F69" s="3">
        <f>SUM(H69:V69)</f>
        <v>0</v>
      </c>
      <c r="G69" s="2" t="str">
        <f>IF(F69&gt;4,"branek",IF(F69&gt;1,"branky",IF(F69=1,"branka","branek")))</f>
        <v>branek</v>
      </c>
      <c r="J69" s="2">
        <f>'Zápis 4. nasazený'!L14</f>
        <v>0</v>
      </c>
      <c r="M69" s="2">
        <f>'Zápis 4. nasazený'!R14</f>
        <v>0</v>
      </c>
      <c r="O69" s="2">
        <f>'Zápis 4. nasazený'!X14</f>
        <v>0</v>
      </c>
      <c r="Q69" s="2">
        <f>'Zápis 4. nasazený'!AD14</f>
        <v>0</v>
      </c>
      <c r="U69" s="2">
        <f>'Zápis 4. nasazený'!AJ14</f>
        <v>0</v>
      </c>
    </row>
    <row r="70" spans="1:21" x14ac:dyDescent="0.3">
      <c r="A70" s="2">
        <f>IF('Zápis 4. nasazený'!C19="","",'Zápis 4. nasazený'!C19)</f>
        <v>6739</v>
      </c>
      <c r="B70" s="2">
        <f>RANK(F70,$F$4:$F$999,0)</f>
        <v>34</v>
      </c>
      <c r="C70" s="3" t="str">
        <f>IFERROR(LEFT('Zápis 4. nasazený'!E19, SEARCH(" ",'Zápis 4. nasazený'!E19,1)),"")</f>
        <v xml:space="preserve">Straková </v>
      </c>
      <c r="D70" s="3" t="str">
        <f>IFERROR(RIGHT('Zápis 4. nasazený'!E19,LEN('Zápis 4. nasazený'!E19)-SEARCH(" ",'Zápis 4. nasazený'!E19,1)),"")</f>
        <v>Vendula</v>
      </c>
      <c r="E70" s="3" t="str">
        <f>Rozpis!$B$5</f>
        <v>TJ Stará Huť</v>
      </c>
      <c r="F70" s="3">
        <f>SUM(H70:V70)</f>
        <v>0</v>
      </c>
      <c r="G70" s="2" t="str">
        <f>IF(F70&gt;4,"branek",IF(F70&gt;1,"branky",IF(F70=1,"branka","branek")))</f>
        <v>branek</v>
      </c>
      <c r="J70" s="2">
        <f>'Zápis 4. nasazený'!L19</f>
        <v>0</v>
      </c>
      <c r="M70" s="2">
        <f>'Zápis 4. nasazený'!R19</f>
        <v>0</v>
      </c>
      <c r="O70" s="2">
        <f>'Zápis 4. nasazený'!X19</f>
        <v>0</v>
      </c>
      <c r="Q70" s="2">
        <f>'Zápis 4. nasazený'!AD19</f>
        <v>0</v>
      </c>
      <c r="U70" s="2">
        <f>'Zápis 4. nasazený'!AJ19</f>
        <v>0</v>
      </c>
    </row>
    <row r="71" spans="1:21" x14ac:dyDescent="0.3">
      <c r="A71" s="2">
        <f>IF('Zápis 4. nasazený'!C20="","",'Zápis 4. nasazený'!C20)</f>
        <v>9154</v>
      </c>
      <c r="B71" s="2">
        <f>RANK(F71,$F$4:$F$999,0)</f>
        <v>34</v>
      </c>
      <c r="C71" s="3" t="str">
        <f>IFERROR(LEFT('Zápis 4. nasazený'!E20, SEARCH(" ",'Zápis 4. nasazený'!E20,1)),"")</f>
        <v xml:space="preserve">Senftová </v>
      </c>
      <c r="D71" s="3" t="str">
        <f>IFERROR(RIGHT('Zápis 4. nasazený'!E20,LEN('Zápis 4. nasazený'!E20)-SEARCH(" ",'Zápis 4. nasazený'!E20,1)),"")</f>
        <v>Ema</v>
      </c>
      <c r="E71" s="3" t="str">
        <f>Rozpis!$B$5</f>
        <v>TJ Stará Huť</v>
      </c>
      <c r="F71" s="3">
        <f>SUM(H71:V71)</f>
        <v>0</v>
      </c>
      <c r="G71" s="2" t="str">
        <f>IF(F71&gt;4,"branek",IF(F71&gt;1,"branky",IF(F71=1,"branka","branek")))</f>
        <v>branek</v>
      </c>
      <c r="J71" s="2">
        <f>'Zápis 4. nasazený'!L20</f>
        <v>0</v>
      </c>
      <c r="M71" s="2">
        <f>'Zápis 4. nasazený'!R20</f>
        <v>0</v>
      </c>
      <c r="O71" s="2">
        <f>'Zápis 4. nasazený'!X20</f>
        <v>0</v>
      </c>
      <c r="Q71" s="2">
        <f>'Zápis 4. nasazený'!AD20</f>
        <v>0</v>
      </c>
      <c r="U71" s="2">
        <f>'Zápis 4. nasazený'!AJ20</f>
        <v>0</v>
      </c>
    </row>
    <row r="72" spans="1:21" x14ac:dyDescent="0.3">
      <c r="A72" s="2" t="str">
        <f>IF('Zápis 4. nasazený'!C22="","",'Zápis 4. nasazený'!C22)</f>
        <v/>
      </c>
      <c r="B72" s="2">
        <f>RANK(F72,$F$4:$F$999,0)</f>
        <v>34</v>
      </c>
      <c r="C72" s="3" t="str">
        <f>IFERROR(LEFT('Zápis 4. nasazený'!E22, SEARCH(" ",'Zápis 4. nasazený'!E22,1)),"")</f>
        <v/>
      </c>
      <c r="D72" s="3" t="str">
        <f>IFERROR(RIGHT('Zápis 4. nasazený'!E22,LEN('Zápis 4. nasazený'!E22)-SEARCH(" ",'Zápis 4. nasazený'!E22,1)),"")</f>
        <v/>
      </c>
      <c r="E72" s="3" t="str">
        <f>Rozpis!$B$5</f>
        <v>TJ Stará Huť</v>
      </c>
      <c r="F72" s="3">
        <f>SUM(H72:V72)</f>
        <v>0</v>
      </c>
      <c r="G72" s="2" t="str">
        <f>IF(F72&gt;4,"branek",IF(F72&gt;1,"branky",IF(F72=1,"branka","branek")))</f>
        <v>branek</v>
      </c>
      <c r="J72" s="2">
        <f>'Zápis 4. nasazený'!L22</f>
        <v>0</v>
      </c>
      <c r="M72" s="2">
        <f>'Zápis 4. nasazený'!R22</f>
        <v>0</v>
      </c>
      <c r="O72" s="2">
        <f>'Zápis 4. nasazený'!X22</f>
        <v>0</v>
      </c>
      <c r="Q72" s="2">
        <f>'Zápis 4. nasazený'!AD22</f>
        <v>0</v>
      </c>
      <c r="U72" s="2">
        <f>'Zápis 4. nasazený'!AJ22</f>
        <v>0</v>
      </c>
    </row>
    <row r="73" spans="1:21" x14ac:dyDescent="0.3">
      <c r="A73" s="2" t="str">
        <f>IF('Zápis 4. nasazený'!C23="","",'Zápis 4. nasazený'!C23)</f>
        <v/>
      </c>
      <c r="B73" s="2">
        <f>RANK(F73,$F$4:$F$999,0)</f>
        <v>34</v>
      </c>
      <c r="C73" s="3" t="str">
        <f>IFERROR(LEFT('Zápis 4. nasazený'!E23, SEARCH(" ",'Zápis 4. nasazený'!E23,1)),"")</f>
        <v/>
      </c>
      <c r="D73" s="3" t="str">
        <f>IFERROR(RIGHT('Zápis 4. nasazený'!E23,LEN('Zápis 4. nasazený'!E23)-SEARCH(" ",'Zápis 4. nasazený'!E23,1)),"")</f>
        <v/>
      </c>
      <c r="E73" s="3" t="str">
        <f>Rozpis!$B$5</f>
        <v>TJ Stará Huť</v>
      </c>
      <c r="F73" s="3">
        <f>SUM(H73:V73)</f>
        <v>0</v>
      </c>
      <c r="G73" s="2" t="str">
        <f>IF(F73&gt;4,"branek",IF(F73&gt;1,"branky",IF(F73=1,"branka","branek")))</f>
        <v>branek</v>
      </c>
      <c r="J73" s="2">
        <f>'Zápis 4. nasazený'!L23</f>
        <v>0</v>
      </c>
      <c r="M73" s="2">
        <f>'Zápis 4. nasazený'!R23</f>
        <v>0</v>
      </c>
      <c r="O73" s="2">
        <f>'Zápis 4. nasazený'!X23</f>
        <v>0</v>
      </c>
      <c r="Q73" s="2">
        <f>'Zápis 4. nasazený'!AD23</f>
        <v>0</v>
      </c>
      <c r="U73" s="2">
        <f>'Zápis 4. nasazený'!AJ23</f>
        <v>0</v>
      </c>
    </row>
    <row r="74" spans="1:21" x14ac:dyDescent="0.3">
      <c r="A74" s="2" t="str">
        <f>IF('Zápis 4. nasazený'!C24="","",'Zápis 4. nasazený'!C24)</f>
        <v/>
      </c>
      <c r="B74" s="2">
        <f>RANK(F74,$F$4:$F$999,0)</f>
        <v>34</v>
      </c>
      <c r="C74" s="3" t="str">
        <f>IFERROR(LEFT('Zápis 4. nasazený'!E24, SEARCH(" ",'Zápis 4. nasazený'!E24,1)),"")</f>
        <v/>
      </c>
      <c r="D74" s="3" t="str">
        <f>IFERROR(RIGHT('Zápis 4. nasazený'!E24,LEN('Zápis 4. nasazený'!E24)-SEARCH(" ",'Zápis 4. nasazený'!E24,1)),"")</f>
        <v/>
      </c>
      <c r="E74" s="3" t="str">
        <f>Rozpis!$B$5</f>
        <v>TJ Stará Huť</v>
      </c>
      <c r="F74" s="3">
        <f>SUM(H74:V74)</f>
        <v>0</v>
      </c>
      <c r="G74" s="2" t="str">
        <f>IF(F74&gt;4,"branek",IF(F74&gt;1,"branky",IF(F74=1,"branka","branek")))</f>
        <v>branek</v>
      </c>
      <c r="J74" s="2">
        <f>'Zápis 4. nasazený'!L24</f>
        <v>0</v>
      </c>
      <c r="M74" s="2">
        <f>'Zápis 4. nasazený'!R24</f>
        <v>0</v>
      </c>
      <c r="O74" s="2">
        <f>'Zápis 4. nasazený'!X24</f>
        <v>0</v>
      </c>
      <c r="Q74" s="2">
        <f>'Zápis 4. nasazený'!AD24</f>
        <v>0</v>
      </c>
      <c r="U74" s="2">
        <f>'Zápis 4. nasazený'!AJ24</f>
        <v>0</v>
      </c>
    </row>
    <row r="75" spans="1:21" x14ac:dyDescent="0.3">
      <c r="A75" s="2">
        <f>IF('Zápis 5. nasazený'!C10="","",'Zápis 5. nasazený'!C10)</f>
        <v>3509</v>
      </c>
      <c r="B75" s="2">
        <f>RANK(F75,$F$4:$F$999,0)</f>
        <v>34</v>
      </c>
      <c r="C75" s="3" t="str">
        <f>IFERROR(LEFT('Zápis 5. nasazený'!E10, SEARCH(" ",'Zápis 5. nasazený'!E10,1)),"")</f>
        <v xml:space="preserve">Buřičová </v>
      </c>
      <c r="D75" s="3" t="str">
        <f>IFERROR(RIGHT('Zápis 5. nasazený'!E10,LEN('Zápis 5. nasazený'!E10)-SEARCH(" ",'Zápis 5. nasazený'!E10,1)),"")</f>
        <v>Denisa</v>
      </c>
      <c r="E75" s="3" t="str">
        <f>Rozpis!$B$6</f>
        <v>TJ Sokol Nezvěstice</v>
      </c>
      <c r="F75" s="3">
        <f>SUM(H75:V75)</f>
        <v>0</v>
      </c>
      <c r="G75" s="2" t="str">
        <f>IF(F75&gt;4,"branek",IF(F75&gt;1,"branky",IF(F75=1,"branka","branek")))</f>
        <v>branek</v>
      </c>
      <c r="I75" s="2">
        <f>'Zápis 5. nasazený'!L10</f>
        <v>0</v>
      </c>
      <c r="M75" s="2">
        <f>'Zápis 5. nasazený'!R10</f>
        <v>0</v>
      </c>
      <c r="P75" s="2">
        <f>'Zápis 5. nasazený'!X10</f>
        <v>0</v>
      </c>
      <c r="R75" s="2">
        <f>'Zápis 5. nasazený'!AD10</f>
        <v>0</v>
      </c>
      <c r="T75" s="2">
        <f>'Zápis 5. nasazený'!AJ10</f>
        <v>0</v>
      </c>
    </row>
    <row r="76" spans="1:21" x14ac:dyDescent="0.3">
      <c r="A76" s="2">
        <f>IF('Zápis 5. nasazený'!C11="","",'Zápis 5. nasazený'!C11)</f>
        <v>6900</v>
      </c>
      <c r="B76" s="2">
        <f>RANK(F76,$F$4:$F$999,0)</f>
        <v>34</v>
      </c>
      <c r="C76" s="3" t="str">
        <f>IFERROR(LEFT('Zápis 5. nasazený'!E11, SEARCH(" ",'Zápis 5. nasazený'!E11,1)),"")</f>
        <v xml:space="preserve">Langerová </v>
      </c>
      <c r="D76" s="3" t="str">
        <f>IFERROR(RIGHT('Zápis 5. nasazený'!E11,LEN('Zápis 5. nasazený'!E11)-SEARCH(" ",'Zápis 5. nasazený'!E11,1)),"")</f>
        <v>Nela</v>
      </c>
      <c r="E76" s="3" t="str">
        <f>Rozpis!$B$6</f>
        <v>TJ Sokol Nezvěstice</v>
      </c>
      <c r="F76" s="3">
        <f>SUM(H76:V76)</f>
        <v>0</v>
      </c>
      <c r="G76" s="2" t="str">
        <f>IF(F76&gt;4,"branek",IF(F76&gt;1,"branky",IF(F76=1,"branka","branek")))</f>
        <v>branek</v>
      </c>
      <c r="I76" s="2">
        <f>'Zápis 5. nasazený'!L11</f>
        <v>0</v>
      </c>
      <c r="M76" s="2">
        <f>'Zápis 5. nasazený'!R11</f>
        <v>0</v>
      </c>
      <c r="P76" s="2">
        <f>'Zápis 5. nasazený'!X11</f>
        <v>0</v>
      </c>
      <c r="R76" s="2">
        <f>'Zápis 5. nasazený'!AD11</f>
        <v>0</v>
      </c>
      <c r="T76" s="2">
        <f>'Zápis 5. nasazený'!AJ11</f>
        <v>0</v>
      </c>
    </row>
    <row r="77" spans="1:21" x14ac:dyDescent="0.3">
      <c r="A77" s="2">
        <f>IF('Zápis 5. nasazený'!C18="","",'Zápis 5. nasazený'!C18)</f>
        <v>3603</v>
      </c>
      <c r="B77" s="2">
        <f>RANK(F77,$F$4:$F$999,0)</f>
        <v>34</v>
      </c>
      <c r="C77" s="3" t="str">
        <f>IFERROR(LEFT('Zápis 5. nasazený'!E18, SEARCH(" ",'Zápis 5. nasazený'!E18,1)),"")</f>
        <v xml:space="preserve">Straková </v>
      </c>
      <c r="D77" s="3" t="str">
        <f>IFERROR(RIGHT('Zápis 5. nasazený'!E18,LEN('Zápis 5. nasazený'!E18)-SEARCH(" ",'Zápis 5. nasazený'!E18,1)),"")</f>
        <v>Veronika</v>
      </c>
      <c r="E77" s="3" t="str">
        <f>Rozpis!$B$6</f>
        <v>TJ Sokol Nezvěstice</v>
      </c>
      <c r="F77" s="3">
        <f>SUM(H77:V77)</f>
        <v>0</v>
      </c>
      <c r="G77" s="2" t="str">
        <f>IF(F77&gt;4,"branek",IF(F77&gt;1,"branky",IF(F77=1,"branka","branek")))</f>
        <v>branek</v>
      </c>
      <c r="I77" s="2">
        <f>'Zápis 5. nasazený'!L18</f>
        <v>0</v>
      </c>
      <c r="M77" s="2">
        <f>'Zápis 5. nasazený'!R18</f>
        <v>0</v>
      </c>
      <c r="P77" s="2">
        <f>'Zápis 5. nasazený'!X18</f>
        <v>0</v>
      </c>
      <c r="R77" s="2">
        <f>'Zápis 5. nasazený'!AD18</f>
        <v>0</v>
      </c>
      <c r="T77" s="2">
        <f>'Zápis 5. nasazený'!AJ18</f>
        <v>0</v>
      </c>
    </row>
    <row r="78" spans="1:21" x14ac:dyDescent="0.3">
      <c r="A78" s="2">
        <f>IF('Zápis 5. nasazený'!C19="","",'Zápis 5. nasazený'!C19)</f>
        <v>3498</v>
      </c>
      <c r="B78" s="2">
        <f>RANK(F78,$F$4:$F$999,0)</f>
        <v>34</v>
      </c>
      <c r="C78" s="3" t="str">
        <f>IFERROR(LEFT('Zápis 5. nasazený'!E19, SEARCH(" ",'Zápis 5. nasazený'!E19,1)),"")</f>
        <v xml:space="preserve">Bažantová </v>
      </c>
      <c r="D78" s="3" t="str">
        <f>IFERROR(RIGHT('Zápis 5. nasazený'!E19,LEN('Zápis 5. nasazený'!E19)-SEARCH(" ",'Zápis 5. nasazený'!E19,1)),"")</f>
        <v>Martina</v>
      </c>
      <c r="E78" s="3" t="str">
        <f>Rozpis!$B$6</f>
        <v>TJ Sokol Nezvěstice</v>
      </c>
      <c r="F78" s="3">
        <f>SUM(H78:V78)</f>
        <v>0</v>
      </c>
      <c r="G78" s="2" t="str">
        <f>IF(F78&gt;4,"branek",IF(F78&gt;1,"branky",IF(F78=1,"branka","branek")))</f>
        <v>branek</v>
      </c>
      <c r="I78" s="2">
        <f>'Zápis 5. nasazený'!L19</f>
        <v>0</v>
      </c>
      <c r="M78" s="2">
        <f>'Zápis 5. nasazený'!R19</f>
        <v>0</v>
      </c>
      <c r="P78" s="2">
        <f>'Zápis 5. nasazený'!X19</f>
        <v>0</v>
      </c>
      <c r="R78" s="2">
        <f>'Zápis 5. nasazený'!AD19</f>
        <v>0</v>
      </c>
      <c r="T78" s="2">
        <f>'Zápis 5. nasazený'!AJ19</f>
        <v>0</v>
      </c>
    </row>
    <row r="79" spans="1:21" x14ac:dyDescent="0.3">
      <c r="A79" s="2">
        <f>IF('Zápis 5. nasazený'!C20="","",'Zápis 5. nasazený'!C20)</f>
        <v>3506</v>
      </c>
      <c r="B79" s="2">
        <f>RANK(F79,$F$4:$F$999,0)</f>
        <v>34</v>
      </c>
      <c r="C79" s="3" t="str">
        <f>IFERROR(LEFT('Zápis 5. nasazený'!E20, SEARCH(" ",'Zápis 5. nasazený'!E20,1)),"")</f>
        <v xml:space="preserve">Březinová </v>
      </c>
      <c r="D79" s="3" t="str">
        <f>IFERROR(RIGHT('Zápis 5. nasazený'!E20,LEN('Zápis 5. nasazený'!E20)-SEARCH(" ",'Zápis 5. nasazený'!E20,1)),"")</f>
        <v>Kateřina</v>
      </c>
      <c r="E79" s="3" t="str">
        <f>Rozpis!$B$6</f>
        <v>TJ Sokol Nezvěstice</v>
      </c>
      <c r="F79" s="3">
        <f>SUM(H79:V79)</f>
        <v>0</v>
      </c>
      <c r="G79" s="2" t="str">
        <f>IF(F79&gt;4,"branek",IF(F79&gt;1,"branky",IF(F79=1,"branka","branek")))</f>
        <v>branek</v>
      </c>
      <c r="I79" s="2">
        <f>'Zápis 5. nasazený'!L20</f>
        <v>0</v>
      </c>
      <c r="M79" s="2">
        <f>'Zápis 5. nasazený'!R20</f>
        <v>0</v>
      </c>
      <c r="P79" s="2">
        <f>'Zápis 5. nasazený'!X20</f>
        <v>0</v>
      </c>
      <c r="R79" s="2">
        <f>'Zápis 5. nasazený'!AD20</f>
        <v>0</v>
      </c>
      <c r="T79" s="2">
        <f>'Zápis 5. nasazený'!AJ20</f>
        <v>0</v>
      </c>
    </row>
    <row r="80" spans="1:21" x14ac:dyDescent="0.3">
      <c r="A80" s="2">
        <f>IF('Zápis 5. nasazený'!C21="","",'Zápis 5. nasazený'!C21)</f>
        <v>7181</v>
      </c>
      <c r="B80" s="2">
        <f>RANK(F80,$F$4:$F$999,0)</f>
        <v>34</v>
      </c>
      <c r="C80" s="3" t="str">
        <f>IFERROR(LEFT('Zápis 5. nasazený'!E21, SEARCH(" ",'Zápis 5. nasazený'!E21,1)),"")</f>
        <v xml:space="preserve">Mancellari </v>
      </c>
      <c r="D80" s="3" t="str">
        <f>IFERROR(RIGHT('Zápis 5. nasazený'!E21,LEN('Zápis 5. nasazený'!E21)-SEARCH(" ",'Zápis 5. nasazený'!E21,1)),"")</f>
        <v>Sára</v>
      </c>
      <c r="E80" s="3" t="str">
        <f>Rozpis!$B$6</f>
        <v>TJ Sokol Nezvěstice</v>
      </c>
      <c r="F80" s="3">
        <f>SUM(H80:V80)</f>
        <v>0</v>
      </c>
      <c r="G80" s="2" t="str">
        <f>IF(F80&gt;4,"branek",IF(F80&gt;1,"branky",IF(F80=1,"branka","branek")))</f>
        <v>branek</v>
      </c>
      <c r="I80" s="2">
        <f>'Zápis 5. nasazený'!L21</f>
        <v>0</v>
      </c>
      <c r="M80" s="2">
        <f>'Zápis 5. nasazený'!R21</f>
        <v>0</v>
      </c>
      <c r="P80" s="2">
        <f>'Zápis 5. nasazený'!X21</f>
        <v>0</v>
      </c>
      <c r="R80" s="2">
        <f>'Zápis 5. nasazený'!AD21</f>
        <v>0</v>
      </c>
      <c r="T80" s="2">
        <f>'Zápis 5. nasazený'!AJ21</f>
        <v>0</v>
      </c>
    </row>
    <row r="81" spans="1:20" x14ac:dyDescent="0.3">
      <c r="A81" s="2">
        <f>IF('Zápis 5. nasazený'!C22="","",'Zápis 5. nasazený'!C22)</f>
        <v>7298</v>
      </c>
      <c r="B81" s="2">
        <f>RANK(F81,$F$4:$F$999,0)</f>
        <v>34</v>
      </c>
      <c r="C81" s="3" t="str">
        <f>IFERROR(LEFT('Zápis 5. nasazený'!E22, SEARCH(" ",'Zápis 5. nasazený'!E22,1)),"")</f>
        <v xml:space="preserve">Benetková </v>
      </c>
      <c r="D81" s="3" t="str">
        <f>IFERROR(RIGHT('Zápis 5. nasazený'!E22,LEN('Zápis 5. nasazený'!E22)-SEARCH(" ",'Zápis 5. nasazený'!E22,1)),"")</f>
        <v>Eliška</v>
      </c>
      <c r="E81" s="3" t="str">
        <f>Rozpis!$B$6</f>
        <v>TJ Sokol Nezvěstice</v>
      </c>
      <c r="F81" s="3">
        <f>SUM(H81:V81)</f>
        <v>0</v>
      </c>
      <c r="G81" s="2" t="str">
        <f>IF(F81&gt;4,"branek",IF(F81&gt;1,"branky",IF(F81=1,"branka","branek")))</f>
        <v>branek</v>
      </c>
      <c r="I81" s="2">
        <f>'Zápis 5. nasazený'!L22</f>
        <v>0</v>
      </c>
      <c r="M81" s="2">
        <f>'Zápis 5. nasazený'!R22</f>
        <v>0</v>
      </c>
      <c r="P81" s="2">
        <f>'Zápis 5. nasazený'!X22</f>
        <v>0</v>
      </c>
      <c r="R81" s="2">
        <f>'Zápis 5. nasazený'!AD22</f>
        <v>0</v>
      </c>
      <c r="T81" s="2">
        <f>'Zápis 5. nasazený'!AJ22</f>
        <v>0</v>
      </c>
    </row>
    <row r="82" spans="1:20" x14ac:dyDescent="0.3">
      <c r="A82" s="2">
        <f>IF('Zápis 5. nasazený'!C23="","",'Zápis 5. nasazený'!C23)</f>
        <v>6837</v>
      </c>
      <c r="B82" s="2">
        <f>RANK(F82,$F$4:$F$999,0)</f>
        <v>34</v>
      </c>
      <c r="C82" s="3" t="str">
        <f>IFERROR(LEFT('Zápis 5. nasazený'!E23, SEARCH(" ",'Zápis 5. nasazený'!E23,1)),"")</f>
        <v xml:space="preserve">Mrázová </v>
      </c>
      <c r="D82" s="3" t="str">
        <f>IFERROR(RIGHT('Zápis 5. nasazený'!E23,LEN('Zápis 5. nasazený'!E23)-SEARCH(" ",'Zápis 5. nasazený'!E23,1)),"")</f>
        <v>Adéla</v>
      </c>
      <c r="E82" s="3" t="str">
        <f>Rozpis!$B$6</f>
        <v>TJ Sokol Nezvěstice</v>
      </c>
      <c r="F82" s="3">
        <f>SUM(H82:V82)</f>
        <v>0</v>
      </c>
      <c r="G82" s="2" t="str">
        <f>IF(F82&gt;4,"branek",IF(F82&gt;1,"branky",IF(F82=1,"branka","branek")))</f>
        <v>branek</v>
      </c>
      <c r="I82" s="2">
        <f>'Zápis 5. nasazený'!L23</f>
        <v>0</v>
      </c>
      <c r="M82" s="2">
        <f>'Zápis 5. nasazený'!R23</f>
        <v>0</v>
      </c>
      <c r="P82" s="2">
        <f>'Zápis 5. nasazený'!X23</f>
        <v>0</v>
      </c>
      <c r="R82" s="2">
        <f>'Zápis 5. nasazený'!AD23</f>
        <v>0</v>
      </c>
      <c r="T82" s="2">
        <f>'Zápis 5. nasazený'!AJ23</f>
        <v>0</v>
      </c>
    </row>
    <row r="83" spans="1:20" x14ac:dyDescent="0.3">
      <c r="A83" s="2">
        <f>IF('Zápis 5. nasazený'!C24="","",'Zápis 5. nasazený'!C24)</f>
        <v>3631</v>
      </c>
      <c r="B83" s="2">
        <f>RANK(F83,$F$4:$F$999,0)</f>
        <v>34</v>
      </c>
      <c r="C83" s="3" t="str">
        <f>IFERROR(LEFT('Zápis 5. nasazený'!E24, SEARCH(" ",'Zápis 5. nasazený'!E24,1)),"")</f>
        <v xml:space="preserve">Zochová </v>
      </c>
      <c r="D83" s="3" t="str">
        <f>IFERROR(RIGHT('Zápis 5. nasazený'!E24,LEN('Zápis 5. nasazený'!E24)-SEARCH(" ",'Zápis 5. nasazený'!E24,1)),"")</f>
        <v>Petra</v>
      </c>
      <c r="E83" s="3" t="str">
        <f>Rozpis!$B$6</f>
        <v>TJ Sokol Nezvěstice</v>
      </c>
      <c r="F83" s="3">
        <f>SUM(H83:V83)</f>
        <v>0</v>
      </c>
      <c r="G83" s="2" t="str">
        <f>IF(F83&gt;4,"branek",IF(F83&gt;1,"branky",IF(F83=1,"branka","branek")))</f>
        <v>branek</v>
      </c>
      <c r="I83" s="2">
        <f>'Zápis 5. nasazený'!L24</f>
        <v>0</v>
      </c>
      <c r="M83" s="2">
        <f>'Zápis 5. nasazený'!R24</f>
        <v>0</v>
      </c>
      <c r="P83" s="2">
        <f>'Zápis 5. nasazený'!X24</f>
        <v>0</v>
      </c>
      <c r="R83" s="2">
        <f>'Zápis 5. nasazený'!AD24</f>
        <v>0</v>
      </c>
      <c r="T83" s="2">
        <f>'Zápis 5. nasazený'!AJ24</f>
        <v>0</v>
      </c>
    </row>
    <row r="84" spans="1:20" x14ac:dyDescent="0.3">
      <c r="A84" s="2">
        <f>IF('Zápis 6. nasazený'!C10="","",'Zápis 6. nasazený'!C10)</f>
        <v>8418</v>
      </c>
      <c r="B84" s="2">
        <f>RANK(F84,$F$4:$F$999,0)</f>
        <v>34</v>
      </c>
      <c r="C84" s="3" t="str">
        <f>IFERROR(LEFT('Zápis 6. nasazený'!E10, SEARCH(" ",'Zápis 6. nasazený'!E10,1)),"")</f>
        <v xml:space="preserve">ANDREŠIČOVÁ </v>
      </c>
      <c r="D84" s="3" t="str">
        <f>IFERROR(RIGHT('Zápis 6. nasazený'!E10,LEN('Zápis 6. nasazený'!E10)-SEARCH(" ",'Zápis 6. nasazený'!E10,1)),"")</f>
        <v>Nikola</v>
      </c>
      <c r="E84" s="3" t="str">
        <f>Rozpis!$B$7</f>
        <v>TJ Sokol Vracov</v>
      </c>
      <c r="F84" s="3">
        <f>SUM(H84:V84)</f>
        <v>0</v>
      </c>
      <c r="G84" s="2" t="str">
        <f>IF(F84&gt;4,"branek",IF(F84&gt;1,"branky",IF(F84=1,"branka","branek")))</f>
        <v>branek</v>
      </c>
      <c r="H84" s="2">
        <f>'Zápis 6. nasazený'!L10</f>
        <v>0</v>
      </c>
      <c r="K84" s="2">
        <f>'Zápis 6. nasazený'!R10</f>
        <v>0</v>
      </c>
      <c r="N84" s="2">
        <f>'Zápis 6. nasazený'!X10</f>
        <v>0</v>
      </c>
      <c r="Q84" s="2">
        <f>'Zápis 6. nasazený'!AD10</f>
        <v>0</v>
      </c>
      <c r="T84" s="2">
        <f>'Zápis 6. nasazený'!AJ10</f>
        <v>0</v>
      </c>
    </row>
    <row r="85" spans="1:20" x14ac:dyDescent="0.3">
      <c r="A85" s="2" t="str">
        <f>IF('Zápis 6. nasazený'!C11="","",'Zápis 6. nasazený'!C11)</f>
        <v/>
      </c>
      <c r="B85" s="2">
        <f>RANK(F85,$F$4:$F$999,0)</f>
        <v>34</v>
      </c>
      <c r="C85" s="3" t="str">
        <f>IFERROR(LEFT('Zápis 6. nasazený'!E11, SEARCH(" ",'Zápis 6. nasazený'!E11,1)),"")</f>
        <v/>
      </c>
      <c r="D85" s="3" t="str">
        <f>IFERROR(RIGHT('Zápis 6. nasazený'!E11,LEN('Zápis 6. nasazený'!E11)-SEARCH(" ",'Zápis 6. nasazený'!E11,1)),"")</f>
        <v/>
      </c>
      <c r="E85" s="3" t="str">
        <f>Rozpis!$B$7</f>
        <v>TJ Sokol Vracov</v>
      </c>
      <c r="F85" s="3">
        <f>SUM(H85:V85)</f>
        <v>0</v>
      </c>
      <c r="G85" s="2" t="str">
        <f>IF(F85&gt;4,"branek",IF(F85&gt;1,"branky",IF(F85=1,"branka","branek")))</f>
        <v>branek</v>
      </c>
      <c r="H85" s="2">
        <f>'Zápis 6. nasazený'!L11</f>
        <v>0</v>
      </c>
      <c r="K85" s="2">
        <f>'Zápis 6. nasazený'!R11</f>
        <v>0</v>
      </c>
      <c r="N85" s="2">
        <f>'Zápis 6. nasazený'!X11</f>
        <v>0</v>
      </c>
      <c r="Q85" s="2">
        <f>'Zápis 6. nasazený'!AD11</f>
        <v>0</v>
      </c>
      <c r="T85" s="2">
        <f>'Zápis 6. nasazený'!AJ11</f>
        <v>0</v>
      </c>
    </row>
    <row r="86" spans="1:20" x14ac:dyDescent="0.3">
      <c r="A86" s="2">
        <f>IF('Zápis 6. nasazený'!C12="","",'Zápis 6. nasazený'!C12)</f>
        <v>8241</v>
      </c>
      <c r="B86" s="2">
        <f>RANK(F86,$F$4:$F$999,0)</f>
        <v>34</v>
      </c>
      <c r="C86" s="3" t="str">
        <f>IFERROR(LEFT('Zápis 6. nasazený'!E12, SEARCH(" ",'Zápis 6. nasazený'!E12,1)),"")</f>
        <v xml:space="preserve">LETOVSKÁ </v>
      </c>
      <c r="D86" s="3" t="str">
        <f>IFERROR(RIGHT('Zápis 6. nasazený'!E12,LEN('Zápis 6. nasazený'!E12)-SEARCH(" ",'Zápis 6. nasazený'!E12,1)),"")</f>
        <v>Nikola</v>
      </c>
      <c r="E86" s="3" t="str">
        <f>Rozpis!$B$7</f>
        <v>TJ Sokol Vracov</v>
      </c>
      <c r="F86" s="3">
        <f>SUM(H86:V86)</f>
        <v>0</v>
      </c>
      <c r="G86" s="2" t="str">
        <f>IF(F86&gt;4,"branek",IF(F86&gt;1,"branky",IF(F86=1,"branka","branek")))</f>
        <v>branek</v>
      </c>
      <c r="H86" s="2">
        <f>'Zápis 6. nasazený'!L12</f>
        <v>0</v>
      </c>
      <c r="K86" s="2">
        <f>'Zápis 6. nasazený'!R12</f>
        <v>0</v>
      </c>
      <c r="N86" s="2">
        <f>'Zápis 6. nasazený'!X12</f>
        <v>0</v>
      </c>
      <c r="Q86" s="2">
        <f>'Zápis 6. nasazený'!AD12</f>
        <v>0</v>
      </c>
      <c r="T86" s="2">
        <f>'Zápis 6. nasazený'!AJ12</f>
        <v>0</v>
      </c>
    </row>
    <row r="87" spans="1:20" x14ac:dyDescent="0.3">
      <c r="A87" s="2">
        <f>IF('Zápis 6. nasazený'!C13="","",'Zápis 6. nasazený'!C13)</f>
        <v>5683</v>
      </c>
      <c r="B87" s="2">
        <f>RANK(F87,$F$4:$F$999,0)</f>
        <v>34</v>
      </c>
      <c r="C87" s="3" t="str">
        <f>IFERROR(LEFT('Zápis 6. nasazený'!E13, SEARCH(" ",'Zápis 6. nasazený'!E13,1)),"")</f>
        <v xml:space="preserve">POLÁŠKOVÁ </v>
      </c>
      <c r="D87" s="3" t="str">
        <f>IFERROR(RIGHT('Zápis 6. nasazený'!E13,LEN('Zápis 6. nasazený'!E13)-SEARCH(" ",'Zápis 6. nasazený'!E13,1)),"")</f>
        <v>Inka</v>
      </c>
      <c r="E87" s="3" t="str">
        <f>Rozpis!$B$7</f>
        <v>TJ Sokol Vracov</v>
      </c>
      <c r="F87" s="3">
        <f>SUM(H87:V87)</f>
        <v>0</v>
      </c>
      <c r="G87" s="2" t="str">
        <f>IF(F87&gt;4,"branek",IF(F87&gt;1,"branky",IF(F87=1,"branka","branek")))</f>
        <v>branek</v>
      </c>
      <c r="H87" s="2">
        <f>'Zápis 6. nasazený'!L13</f>
        <v>0</v>
      </c>
      <c r="K87" s="2">
        <f>'Zápis 6. nasazený'!R13</f>
        <v>0</v>
      </c>
      <c r="N87" s="2">
        <f>'Zápis 6. nasazený'!X13</f>
        <v>0</v>
      </c>
      <c r="Q87" s="2">
        <f>'Zápis 6. nasazený'!AD13</f>
        <v>0</v>
      </c>
      <c r="T87" s="2">
        <f>'Zápis 6. nasazený'!AJ13</f>
        <v>0</v>
      </c>
    </row>
    <row r="88" spans="1:20" x14ac:dyDescent="0.3">
      <c r="A88" s="2">
        <f>IF('Zápis 6. nasazený'!C14="","",'Zápis 6. nasazený'!C14)</f>
        <v>8244</v>
      </c>
      <c r="B88" s="2">
        <f>RANK(F88,$F$4:$F$999,0)</f>
        <v>34</v>
      </c>
      <c r="C88" s="3" t="str">
        <f>IFERROR(LEFT('Zápis 6. nasazený'!E14, SEARCH(" ",'Zápis 6. nasazený'!E14,1)),"")</f>
        <v xml:space="preserve">NEJEZCHLEBOVÁ </v>
      </c>
      <c r="D88" s="3" t="str">
        <f>IFERROR(RIGHT('Zápis 6. nasazený'!E14,LEN('Zápis 6. nasazený'!E14)-SEARCH(" ",'Zápis 6. nasazený'!E14,1)),"")</f>
        <v>Carla Andrea</v>
      </c>
      <c r="E88" s="3" t="str">
        <f>Rozpis!$B$7</f>
        <v>TJ Sokol Vracov</v>
      </c>
      <c r="F88" s="3">
        <f>SUM(H88:V88)</f>
        <v>0</v>
      </c>
      <c r="G88" s="2" t="str">
        <f>IF(F88&gt;4,"branek",IF(F88&gt;1,"branky",IF(F88=1,"branka","branek")))</f>
        <v>branek</v>
      </c>
      <c r="H88" s="2">
        <f>'Zápis 6. nasazený'!L14</f>
        <v>0</v>
      </c>
      <c r="K88" s="2">
        <f>'Zápis 6. nasazený'!R14</f>
        <v>0</v>
      </c>
      <c r="N88" s="2">
        <f>'Zápis 6. nasazený'!X14</f>
        <v>0</v>
      </c>
      <c r="Q88" s="2">
        <f>'Zápis 6. nasazený'!AD14</f>
        <v>0</v>
      </c>
      <c r="T88" s="2">
        <f>'Zápis 6. nasazený'!AJ14</f>
        <v>0</v>
      </c>
    </row>
    <row r="89" spans="1:20" x14ac:dyDescent="0.3">
      <c r="A89" s="2">
        <f>IF('Zápis 6. nasazený'!C15="","",'Zápis 6. nasazený'!C15)</f>
        <v>6985</v>
      </c>
      <c r="B89" s="2">
        <f>RANK(F89,$F$4:$F$999,0)</f>
        <v>34</v>
      </c>
      <c r="C89" s="3" t="str">
        <f>IFERROR(LEFT('Zápis 6. nasazený'!E15, SEARCH(" ",'Zápis 6. nasazený'!E15,1)),"")</f>
        <v xml:space="preserve">SEQUENZ </v>
      </c>
      <c r="D89" s="3" t="str">
        <f>IFERROR(RIGHT('Zápis 6. nasazený'!E15,LEN('Zápis 6. nasazený'!E15)-SEARCH(" ",'Zápis 6. nasazený'!E15,1)),"")</f>
        <v>Alex</v>
      </c>
      <c r="E89" s="3" t="str">
        <f>Rozpis!$B$7</f>
        <v>TJ Sokol Vracov</v>
      </c>
      <c r="F89" s="3">
        <f>SUM(H89:V89)</f>
        <v>0</v>
      </c>
      <c r="G89" s="2" t="str">
        <f>IF(F89&gt;4,"branek",IF(F89&gt;1,"branky",IF(F89=1,"branka","branek")))</f>
        <v>branek</v>
      </c>
      <c r="H89" s="2">
        <f>'Zápis 6. nasazený'!L15</f>
        <v>0</v>
      </c>
      <c r="K89" s="2">
        <f>'Zápis 6. nasazený'!R15</f>
        <v>0</v>
      </c>
      <c r="N89" s="2">
        <f>'Zápis 6. nasazený'!X15</f>
        <v>0</v>
      </c>
      <c r="Q89" s="2">
        <f>'Zápis 6. nasazený'!AD15</f>
        <v>0</v>
      </c>
      <c r="T89" s="2">
        <f>'Zápis 6. nasazený'!AJ15</f>
        <v>0</v>
      </c>
    </row>
    <row r="90" spans="1:20" x14ac:dyDescent="0.3">
      <c r="A90" s="2" t="str">
        <f>IF('Zápis 6. nasazený'!C21="","",'Zápis 6. nasazený'!C21)</f>
        <v/>
      </c>
      <c r="B90" s="2">
        <f>RANK(F90,$F$4:$F$999,0)</f>
        <v>34</v>
      </c>
      <c r="C90" s="3" t="str">
        <f>IFERROR(LEFT('Zápis 6. nasazený'!E21, SEARCH(" ",'Zápis 6. nasazený'!E21,1)),"")</f>
        <v/>
      </c>
      <c r="D90" s="3" t="str">
        <f>IFERROR(RIGHT('Zápis 6. nasazený'!E21,LEN('Zápis 6. nasazený'!E21)-SEARCH(" ",'Zápis 6. nasazený'!E21,1)),"")</f>
        <v/>
      </c>
      <c r="E90" s="3" t="str">
        <f>Rozpis!$B$7</f>
        <v>TJ Sokol Vracov</v>
      </c>
      <c r="F90" s="3">
        <f>SUM(H90:V90)</f>
        <v>0</v>
      </c>
      <c r="G90" s="2" t="str">
        <f>IF(F90&gt;4,"branek",IF(F90&gt;1,"branky",IF(F90=1,"branka","branek")))</f>
        <v>branek</v>
      </c>
      <c r="H90" s="2">
        <f>'Zápis 6. nasazený'!L21</f>
        <v>0</v>
      </c>
      <c r="K90" s="2">
        <f>'Zápis 6. nasazený'!R21</f>
        <v>0</v>
      </c>
      <c r="N90" s="2">
        <f>'Zápis 6. nasazený'!X21</f>
        <v>0</v>
      </c>
      <c r="Q90" s="2">
        <f>'Zápis 6. nasazený'!AD21</f>
        <v>0</v>
      </c>
      <c r="T90" s="2">
        <f>'Zápis 6. nasazený'!AJ21</f>
        <v>0</v>
      </c>
    </row>
    <row r="91" spans="1:20" x14ac:dyDescent="0.3">
      <c r="A91" s="2" t="str">
        <f>IF('Zápis 6. nasazený'!C22="","",'Zápis 6. nasazený'!C22)</f>
        <v/>
      </c>
      <c r="B91" s="2">
        <f>RANK(F91,$F$4:$F$999,0)</f>
        <v>34</v>
      </c>
      <c r="C91" s="3" t="str">
        <f>IFERROR(LEFT('Zápis 6. nasazený'!E22, SEARCH(" ",'Zápis 6. nasazený'!E22,1)),"")</f>
        <v/>
      </c>
      <c r="D91" s="3" t="str">
        <f>IFERROR(RIGHT('Zápis 6. nasazený'!E22,LEN('Zápis 6. nasazený'!E22)-SEARCH(" ",'Zápis 6. nasazený'!E22,1)),"")</f>
        <v/>
      </c>
      <c r="E91" s="3" t="str">
        <f>Rozpis!$B$7</f>
        <v>TJ Sokol Vracov</v>
      </c>
      <c r="F91" s="3">
        <f>SUM(H91:V91)</f>
        <v>0</v>
      </c>
      <c r="G91" s="2" t="str">
        <f>IF(F91&gt;4,"branek",IF(F91&gt;1,"branky",IF(F91=1,"branka","branek")))</f>
        <v>branek</v>
      </c>
      <c r="H91" s="2">
        <f>'Zápis 6. nasazený'!L22</f>
        <v>0</v>
      </c>
      <c r="K91" s="2">
        <f>'Zápis 6. nasazený'!R22</f>
        <v>0</v>
      </c>
      <c r="N91" s="2">
        <f>'Zápis 6. nasazený'!X22</f>
        <v>0</v>
      </c>
      <c r="Q91" s="2">
        <f>'Zápis 6. nasazený'!AD22</f>
        <v>0</v>
      </c>
      <c r="T91" s="2">
        <f>'Zápis 6. nasazený'!AJ22</f>
        <v>0</v>
      </c>
    </row>
    <row r="92" spans="1:20" x14ac:dyDescent="0.3">
      <c r="A92" s="2" t="str">
        <f>IF('Zápis 6. nasazený'!C23="","",'Zápis 6. nasazený'!C23)</f>
        <v/>
      </c>
      <c r="B92" s="2">
        <f>RANK(F92,$F$4:$F$999,0)</f>
        <v>34</v>
      </c>
      <c r="C92" s="3" t="str">
        <f>IFERROR(LEFT('Zápis 6. nasazený'!E23, SEARCH(" ",'Zápis 6. nasazený'!E23,1)),"")</f>
        <v/>
      </c>
      <c r="D92" s="3" t="str">
        <f>IFERROR(RIGHT('Zápis 6. nasazený'!E23,LEN('Zápis 6. nasazený'!E23)-SEARCH(" ",'Zápis 6. nasazený'!E23,1)),"")</f>
        <v/>
      </c>
      <c r="E92" s="3" t="str">
        <f>Rozpis!$B$7</f>
        <v>TJ Sokol Vracov</v>
      </c>
      <c r="F92" s="3">
        <f>SUM(H92:V92)</f>
        <v>0</v>
      </c>
      <c r="G92" s="2" t="str">
        <f>IF(F92&gt;4,"branek",IF(F92&gt;1,"branky",IF(F92=1,"branka","branek")))</f>
        <v>branek</v>
      </c>
      <c r="H92" s="2">
        <f>'Zápis 6. nasazený'!L23</f>
        <v>0</v>
      </c>
      <c r="K92" s="2">
        <f>'Zápis 6. nasazený'!R23</f>
        <v>0</v>
      </c>
      <c r="N92" s="2">
        <f>'Zápis 6. nasazený'!X23</f>
        <v>0</v>
      </c>
      <c r="Q92" s="2">
        <f>'Zápis 6. nasazený'!AD23</f>
        <v>0</v>
      </c>
      <c r="T92" s="2">
        <f>'Zápis 6. nasazený'!AJ23</f>
        <v>0</v>
      </c>
    </row>
    <row r="93" spans="1:20" x14ac:dyDescent="0.3">
      <c r="A93" s="2" t="str">
        <f>IF('Zápis 6. nasazený'!C24="","",'Zápis 6. nasazený'!C24)</f>
        <v/>
      </c>
      <c r="B93" s="2">
        <f>RANK(F93,$F$4:$F$999,0)</f>
        <v>34</v>
      </c>
      <c r="C93" s="3" t="str">
        <f>IFERROR(LEFT('Zápis 6. nasazený'!E24, SEARCH(" ",'Zápis 6. nasazený'!E24,1)),"")</f>
        <v/>
      </c>
      <c r="D93" s="3" t="str">
        <f>IFERROR(RIGHT('Zápis 6. nasazený'!E24,LEN('Zápis 6. nasazený'!E24)-SEARCH(" ",'Zápis 6. nasazený'!E24,1)),"")</f>
        <v/>
      </c>
      <c r="E93" s="3" t="str">
        <f>Rozpis!$B$7</f>
        <v>TJ Sokol Vracov</v>
      </c>
      <c r="F93" s="3">
        <f>SUM(H93:V93)</f>
        <v>0</v>
      </c>
      <c r="G93" s="2" t="str">
        <f>IF(F93&gt;4,"branek",IF(F93&gt;1,"branky",IF(F93=1,"branka","branek")))</f>
        <v>branek</v>
      </c>
      <c r="H93" s="2">
        <f>'Zápis 6. nasazený'!L24</f>
        <v>0</v>
      </c>
      <c r="K93" s="2">
        <f>'Zápis 6. nasazený'!R24</f>
        <v>0</v>
      </c>
      <c r="N93" s="2">
        <f>'Zápis 6. nasazený'!X24</f>
        <v>0</v>
      </c>
      <c r="Q93" s="2">
        <f>'Zápis 6. nasazený'!AD24</f>
        <v>0</v>
      </c>
      <c r="T93" s="2">
        <f>'Zápis 6. nasazený'!AJ24</f>
        <v>0</v>
      </c>
    </row>
    <row r="94" spans="1:20" x14ac:dyDescent="0.3">
      <c r="C94" s="3" t="str">
        <f>IFERROR(LEFT('Zápis 1. nasazený'!E12, SEARCH(" ",'Zápis 1. nasazený'!E12,1)),"")</f>
        <v xml:space="preserve">Matějovská </v>
      </c>
    </row>
  </sheetData>
  <sheetProtection selectLockedCells="1" sort="0" autoFilter="0"/>
  <autoFilter ref="A3:V93" xr:uid="{00000000-0001-0000-0200-000000000000}">
    <sortState xmlns:xlrd2="http://schemas.microsoft.com/office/spreadsheetml/2017/richdata2" ref="A4:V94">
      <sortCondition ref="B3:B93"/>
    </sortState>
  </autoFilter>
  <mergeCells count="6">
    <mergeCell ref="F1:F2"/>
    <mergeCell ref="A1:A2"/>
    <mergeCell ref="B1:B2"/>
    <mergeCell ref="C1:C2"/>
    <mergeCell ref="D1:D2"/>
    <mergeCell ref="E1:E2"/>
  </mergeCells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U71"/>
  <sheetViews>
    <sheetView view="pageLayout" topLeftCell="A3" zoomScale="110" zoomScaleNormal="100" zoomScalePageLayoutView="110" workbookViewId="0">
      <selection activeCell="B10" sqref="B10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325" t="s">
        <v>81</v>
      </c>
      <c r="E1" s="325"/>
      <c r="F1" s="325"/>
      <c r="G1" s="325"/>
      <c r="H1" s="325"/>
      <c r="I1" s="325"/>
      <c r="J1" s="326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307" t="s">
        <v>82</v>
      </c>
      <c r="E2" s="307"/>
      <c r="F2" s="307"/>
      <c r="G2" s="307"/>
      <c r="H2" s="307"/>
      <c r="I2" s="307"/>
      <c r="J2" s="308"/>
      <c r="K2" s="329" t="s">
        <v>39</v>
      </c>
      <c r="L2" s="311" t="str">
        <f>IF(L$5="","",IF($D$6=VLOOKUP(L$5,Rozpis!$G:$T,3,0),VLOOKUP(L$5,Rozpis!$G:$T,5,0),VLOOKUP(L$5,Rozpis!$G:$T,3,0)))</f>
        <v>TJ Sokol Nezvěstice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TJ Sokol Vracov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TJ Stará Huť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SK Studénka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Sokol Svinov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307" t="s">
        <v>74</v>
      </c>
      <c r="E3" s="307"/>
      <c r="F3" s="307"/>
      <c r="G3" s="307"/>
      <c r="H3" s="307"/>
      <c r="I3" s="307"/>
      <c r="J3" s="308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21">
        <v>45738</v>
      </c>
      <c r="E4" s="321"/>
      <c r="F4" s="321"/>
      <c r="G4" s="321"/>
      <c r="H4" s="321"/>
      <c r="I4" s="321"/>
      <c r="J4" s="322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06" t="s">
        <v>83</v>
      </c>
      <c r="E5" s="307"/>
      <c r="F5" s="307"/>
      <c r="G5" s="307"/>
      <c r="H5" s="307"/>
      <c r="I5" s="307"/>
      <c r="J5" s="308"/>
      <c r="K5" s="5" t="s">
        <v>43</v>
      </c>
      <c r="L5" s="245">
        <f>Rozpis!G4</f>
        <v>2</v>
      </c>
      <c r="M5" s="245"/>
      <c r="N5" s="245"/>
      <c r="O5" s="245"/>
      <c r="P5" s="245"/>
      <c r="Q5" s="250"/>
      <c r="R5" s="309">
        <f>Rozpis!G6</f>
        <v>4</v>
      </c>
      <c r="S5" s="245"/>
      <c r="T5" s="245"/>
      <c r="U5" s="245"/>
      <c r="V5" s="245"/>
      <c r="W5" s="250"/>
      <c r="X5" s="309">
        <f>Rozpis!G10</f>
        <v>8</v>
      </c>
      <c r="Y5" s="245"/>
      <c r="Z5" s="245"/>
      <c r="AA5" s="245"/>
      <c r="AB5" s="245"/>
      <c r="AC5" s="250"/>
      <c r="AD5" s="245">
        <f>Rozpis!G14</f>
        <v>12</v>
      </c>
      <c r="AE5" s="245"/>
      <c r="AF5" s="245"/>
      <c r="AG5" s="245"/>
      <c r="AH5" s="245"/>
      <c r="AI5" s="250"/>
      <c r="AJ5" s="245">
        <f>Rozpis!G17</f>
        <v>15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IF(Rozpis!B2="","",Rozpis!B2)</f>
        <v>TJ Sokol Kyšice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0.36111111111111105</v>
      </c>
      <c r="M6" s="245"/>
      <c r="N6" s="245"/>
      <c r="O6" s="245"/>
      <c r="P6" s="245"/>
      <c r="Q6" s="250"/>
      <c r="R6" s="303">
        <f>IF(R$5="","",VLOOKUP(R$5,Rozpis!$G:$T,2,0))</f>
        <v>0.41666666666666663</v>
      </c>
      <c r="S6" s="245"/>
      <c r="T6" s="245"/>
      <c r="U6" s="245"/>
      <c r="V6" s="245"/>
      <c r="W6" s="250"/>
      <c r="X6" s="303">
        <f>IF(X$5="","",VLOOKUP(X$5,Rozpis!$G:$T,2,0))</f>
        <v>0.52777777777777779</v>
      </c>
      <c r="Y6" s="245"/>
      <c r="Z6" s="245"/>
      <c r="AA6" s="245"/>
      <c r="AB6" s="245"/>
      <c r="AC6" s="250"/>
      <c r="AD6" s="303">
        <f>IF(AD$5="","",VLOOKUP(AD$5,Rozpis!$G:$T,2,0))</f>
        <v>0.63888888888888895</v>
      </c>
      <c r="AE6" s="245"/>
      <c r="AF6" s="245"/>
      <c r="AG6" s="245"/>
      <c r="AH6" s="245"/>
      <c r="AI6" s="250"/>
      <c r="AJ6" s="303">
        <f>IF(AJ$5="","",VLOOKUP(AJ$5,Rozpis!$G:$T,2,0))</f>
        <v>0.72222222222222232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5</v>
      </c>
      <c r="N7" s="245" t="s">
        <v>8</v>
      </c>
      <c r="O7" s="245"/>
      <c r="P7" s="7">
        <f>'Zápis 5. nasazený'!M7</f>
        <v>11</v>
      </c>
      <c r="Q7" s="8"/>
      <c r="R7" s="6"/>
      <c r="S7" s="6">
        <f>IF(COUNTA(R10:T24)=0,"",SUM(R10:T24))</f>
        <v>13</v>
      </c>
      <c r="T7" s="245" t="s">
        <v>8</v>
      </c>
      <c r="U7" s="245"/>
      <c r="V7" s="7">
        <f>'Zápis 6. nasazený'!S7</f>
        <v>13</v>
      </c>
      <c r="W7" s="8"/>
      <c r="X7" s="6"/>
      <c r="Y7" s="6">
        <f>IF(COUNTA(X10:Z24)=0,"",SUM(X10:Z24))</f>
        <v>8</v>
      </c>
      <c r="Z7" s="245" t="s">
        <v>8</v>
      </c>
      <c r="AA7" s="245"/>
      <c r="AB7" s="7">
        <f>'Zápis 4. nasazený'!Y7</f>
        <v>12</v>
      </c>
      <c r="AC7" s="8"/>
      <c r="AD7" s="9"/>
      <c r="AE7" s="6">
        <f>IF(COUNTA(AD10:AF24)=0,"",SUM(AD10:AF24))</f>
        <v>13</v>
      </c>
      <c r="AF7" s="293" t="s">
        <v>8</v>
      </c>
      <c r="AG7" s="293"/>
      <c r="AH7" s="106">
        <f>'Zápis 3. nasazený'!AE7</f>
        <v>8</v>
      </c>
      <c r="AI7" s="10"/>
      <c r="AJ7" s="9"/>
      <c r="AK7" s="6">
        <f>IF(COUNTA(AJ10:AL24)=0,"",SUM(AJ10:AL24))</f>
        <v>12</v>
      </c>
      <c r="AL7" s="293" t="s">
        <v>8</v>
      </c>
      <c r="AM7" s="293"/>
      <c r="AN7" s="106">
        <f>'Zápis 2. nasazený'!AK7</f>
        <v>2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4</v>
      </c>
      <c r="N8" s="297" t="s">
        <v>8</v>
      </c>
      <c r="O8" s="297"/>
      <c r="P8" s="13">
        <f>'Zápis 5. nasazený'!M8</f>
        <v>7</v>
      </c>
      <c r="Q8" s="14" t="s">
        <v>10</v>
      </c>
      <c r="R8" s="12" t="s">
        <v>9</v>
      </c>
      <c r="S8" s="33">
        <v>6</v>
      </c>
      <c r="T8" s="297" t="s">
        <v>8</v>
      </c>
      <c r="U8" s="297"/>
      <c r="V8" s="13">
        <f>'Zápis 6. nasazený'!S8</f>
        <v>6</v>
      </c>
      <c r="W8" s="14" t="s">
        <v>10</v>
      </c>
      <c r="X8" s="12" t="s">
        <v>9</v>
      </c>
      <c r="Y8" s="33">
        <v>4</v>
      </c>
      <c r="Z8" s="297" t="s">
        <v>8</v>
      </c>
      <c r="AA8" s="297"/>
      <c r="AB8" s="13">
        <f>'Zápis 4. nasazený'!Y8</f>
        <v>6</v>
      </c>
      <c r="AC8" s="14" t="s">
        <v>10</v>
      </c>
      <c r="AD8" s="15" t="s">
        <v>9</v>
      </c>
      <c r="AE8" s="111">
        <v>7</v>
      </c>
      <c r="AF8" s="310" t="s">
        <v>8</v>
      </c>
      <c r="AG8" s="310"/>
      <c r="AH8" s="105">
        <f>'Zápis 3. nasazený'!AE8</f>
        <v>6</v>
      </c>
      <c r="AI8" s="16" t="s">
        <v>10</v>
      </c>
      <c r="AJ8" s="15" t="s">
        <v>9</v>
      </c>
      <c r="AK8" s="111">
        <v>6</v>
      </c>
      <c r="AL8" s="310" t="s">
        <v>8</v>
      </c>
      <c r="AM8" s="310"/>
      <c r="AN8" s="105">
        <f>'Zápis 2. nasazený'!AK8</f>
        <v>2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125">
        <v>18</v>
      </c>
      <c r="B10" s="126" t="s">
        <v>169</v>
      </c>
      <c r="C10" s="288">
        <v>3200</v>
      </c>
      <c r="D10" s="288"/>
      <c r="E10" s="289" t="s">
        <v>143</v>
      </c>
      <c r="F10" s="289"/>
      <c r="G10" s="289"/>
      <c r="H10" s="289"/>
      <c r="I10" s="289"/>
      <c r="J10" s="290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162"/>
      <c r="B11" s="123"/>
      <c r="C11" s="288"/>
      <c r="D11" s="288"/>
      <c r="E11" s="289"/>
      <c r="F11" s="289"/>
      <c r="G11" s="289"/>
      <c r="H11" s="289"/>
      <c r="I11" s="289"/>
      <c r="J11" s="290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162" t="s">
        <v>211</v>
      </c>
      <c r="B12" s="124"/>
      <c r="C12" s="288">
        <v>6385</v>
      </c>
      <c r="D12" s="288"/>
      <c r="E12" s="289" t="s">
        <v>145</v>
      </c>
      <c r="F12" s="289"/>
      <c r="G12" s="289"/>
      <c r="H12" s="289"/>
      <c r="I12" s="289"/>
      <c r="J12" s="290"/>
      <c r="K12" s="31"/>
      <c r="L12" s="284"/>
      <c r="M12" s="265"/>
      <c r="N12" s="265"/>
      <c r="O12" s="265"/>
      <c r="P12" s="265"/>
      <c r="Q12" s="283"/>
      <c r="R12" s="284"/>
      <c r="S12" s="265"/>
      <c r="T12" s="265"/>
      <c r="U12" s="265"/>
      <c r="V12" s="265"/>
      <c r="W12" s="283"/>
      <c r="X12" s="284"/>
      <c r="Y12" s="265"/>
      <c r="Z12" s="265"/>
      <c r="AA12" s="265"/>
      <c r="AB12" s="265"/>
      <c r="AC12" s="283"/>
      <c r="AD12" s="284"/>
      <c r="AE12" s="265"/>
      <c r="AF12" s="265"/>
      <c r="AG12" s="265"/>
      <c r="AH12" s="265"/>
      <c r="AI12" s="283"/>
      <c r="AJ12" s="284"/>
      <c r="AK12" s="265"/>
      <c r="AL12" s="265"/>
      <c r="AM12" s="265" t="s">
        <v>191</v>
      </c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357" t="s">
        <v>215</v>
      </c>
      <c r="B13" s="124"/>
      <c r="C13" s="288">
        <v>7867</v>
      </c>
      <c r="D13" s="288"/>
      <c r="E13" s="289" t="s">
        <v>146</v>
      </c>
      <c r="F13" s="289"/>
      <c r="G13" s="289"/>
      <c r="H13" s="289"/>
      <c r="I13" s="289"/>
      <c r="J13" s="290"/>
      <c r="K13" s="31"/>
      <c r="L13" s="284"/>
      <c r="M13" s="265"/>
      <c r="N13" s="265"/>
      <c r="O13" s="265" t="s">
        <v>191</v>
      </c>
      <c r="P13" s="265"/>
      <c r="Q13" s="283"/>
      <c r="R13" s="284"/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/>
      <c r="AE13" s="265"/>
      <c r="AF13" s="265"/>
      <c r="AG13" s="265"/>
      <c r="AH13" s="265"/>
      <c r="AI13" s="283"/>
      <c r="AJ13" s="284"/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357" t="s">
        <v>216</v>
      </c>
      <c r="B14" s="124"/>
      <c r="C14" s="288">
        <v>7125</v>
      </c>
      <c r="D14" s="288"/>
      <c r="E14" s="289" t="s">
        <v>147</v>
      </c>
      <c r="F14" s="289"/>
      <c r="G14" s="289"/>
      <c r="H14" s="289"/>
      <c r="I14" s="289"/>
      <c r="J14" s="290"/>
      <c r="K14" s="31"/>
      <c r="L14" s="284"/>
      <c r="M14" s="265"/>
      <c r="N14" s="265"/>
      <c r="O14" s="265"/>
      <c r="P14" s="265"/>
      <c r="Q14" s="283"/>
      <c r="R14" s="284"/>
      <c r="S14" s="265"/>
      <c r="T14" s="265"/>
      <c r="U14" s="265"/>
      <c r="V14" s="265"/>
      <c r="W14" s="283"/>
      <c r="X14" s="284"/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/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357" t="s">
        <v>217</v>
      </c>
      <c r="B15" s="124"/>
      <c r="C15" s="288">
        <v>3199</v>
      </c>
      <c r="D15" s="288"/>
      <c r="E15" s="289" t="s">
        <v>148</v>
      </c>
      <c r="F15" s="289"/>
      <c r="G15" s="289"/>
      <c r="H15" s="289"/>
      <c r="I15" s="289"/>
      <c r="J15" s="290"/>
      <c r="K15" s="31"/>
      <c r="L15" s="284"/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/>
      <c r="Y15" s="265"/>
      <c r="Z15" s="265"/>
      <c r="AA15" s="265"/>
      <c r="AB15" s="265"/>
      <c r="AC15" s="283"/>
      <c r="AD15" s="284"/>
      <c r="AE15" s="265"/>
      <c r="AF15" s="265"/>
      <c r="AG15" s="265"/>
      <c r="AH15" s="265"/>
      <c r="AI15" s="283"/>
      <c r="AJ15" s="284"/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357" t="s">
        <v>218</v>
      </c>
      <c r="B16" s="124"/>
      <c r="C16" s="288">
        <v>3226</v>
      </c>
      <c r="D16" s="288"/>
      <c r="E16" s="289" t="s">
        <v>149</v>
      </c>
      <c r="F16" s="289"/>
      <c r="G16" s="289"/>
      <c r="H16" s="289"/>
      <c r="I16" s="289"/>
      <c r="J16" s="290"/>
      <c r="K16" s="31"/>
      <c r="L16" s="284"/>
      <c r="M16" s="265"/>
      <c r="N16" s="265"/>
      <c r="O16" s="265"/>
      <c r="P16" s="265"/>
      <c r="Q16" s="283"/>
      <c r="R16" s="284"/>
      <c r="S16" s="265"/>
      <c r="T16" s="265"/>
      <c r="U16" s="265"/>
      <c r="V16" s="265"/>
      <c r="W16" s="283"/>
      <c r="X16" s="284">
        <v>1</v>
      </c>
      <c r="Y16" s="265"/>
      <c r="Z16" s="265"/>
      <c r="AA16" s="265"/>
      <c r="AB16" s="265"/>
      <c r="AC16" s="283"/>
      <c r="AD16" s="284"/>
      <c r="AE16" s="265"/>
      <c r="AF16" s="265"/>
      <c r="AG16" s="265"/>
      <c r="AH16" s="265"/>
      <c r="AI16" s="283"/>
      <c r="AJ16" s="284"/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357" t="s">
        <v>219</v>
      </c>
      <c r="B17" s="124"/>
      <c r="C17" s="288">
        <v>5155</v>
      </c>
      <c r="D17" s="288"/>
      <c r="E17" s="289" t="s">
        <v>150</v>
      </c>
      <c r="F17" s="289"/>
      <c r="G17" s="289"/>
      <c r="H17" s="289"/>
      <c r="I17" s="289"/>
      <c r="J17" s="290"/>
      <c r="K17" s="31"/>
      <c r="L17" s="284"/>
      <c r="M17" s="265"/>
      <c r="N17" s="265"/>
      <c r="O17" s="265"/>
      <c r="P17" s="265"/>
      <c r="Q17" s="283"/>
      <c r="R17" s="284">
        <v>4</v>
      </c>
      <c r="S17" s="265"/>
      <c r="T17" s="265"/>
      <c r="U17" s="265"/>
      <c r="V17" s="265"/>
      <c r="W17" s="283"/>
      <c r="X17" s="284">
        <v>1</v>
      </c>
      <c r="Y17" s="265"/>
      <c r="Z17" s="265"/>
      <c r="AA17" s="265"/>
      <c r="AB17" s="265"/>
      <c r="AC17" s="283"/>
      <c r="AD17" s="284">
        <v>7</v>
      </c>
      <c r="AE17" s="265"/>
      <c r="AF17" s="265"/>
      <c r="AG17" s="265"/>
      <c r="AH17" s="265"/>
      <c r="AI17" s="283"/>
      <c r="AJ17" s="284">
        <v>8</v>
      </c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357" t="s">
        <v>220</v>
      </c>
      <c r="B18" s="124"/>
      <c r="C18" s="288">
        <v>3265</v>
      </c>
      <c r="D18" s="288"/>
      <c r="E18" s="289" t="s">
        <v>151</v>
      </c>
      <c r="F18" s="289"/>
      <c r="G18" s="289"/>
      <c r="H18" s="289"/>
      <c r="I18" s="289"/>
      <c r="J18" s="290"/>
      <c r="K18" s="31"/>
      <c r="L18" s="284">
        <v>1</v>
      </c>
      <c r="M18" s="265"/>
      <c r="N18" s="265"/>
      <c r="O18" s="265"/>
      <c r="P18" s="265"/>
      <c r="Q18" s="283"/>
      <c r="R18" s="284">
        <v>4</v>
      </c>
      <c r="S18" s="265"/>
      <c r="T18" s="265"/>
      <c r="U18" s="265" t="s">
        <v>191</v>
      </c>
      <c r="V18" s="265"/>
      <c r="W18" s="283"/>
      <c r="X18" s="284">
        <v>4</v>
      </c>
      <c r="Y18" s="265"/>
      <c r="Z18" s="265"/>
      <c r="AA18" s="265"/>
      <c r="AB18" s="265"/>
      <c r="AC18" s="283"/>
      <c r="AD18" s="284">
        <v>3</v>
      </c>
      <c r="AE18" s="265"/>
      <c r="AF18" s="265"/>
      <c r="AG18" s="265"/>
      <c r="AH18" s="265"/>
      <c r="AI18" s="283"/>
      <c r="AJ18" s="284">
        <v>2</v>
      </c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357" t="s">
        <v>221</v>
      </c>
      <c r="B19" s="124"/>
      <c r="C19" s="288">
        <v>7460</v>
      </c>
      <c r="D19" s="288"/>
      <c r="E19" s="289" t="s">
        <v>152</v>
      </c>
      <c r="F19" s="289"/>
      <c r="G19" s="289"/>
      <c r="H19" s="289"/>
      <c r="I19" s="289"/>
      <c r="J19" s="290"/>
      <c r="K19" s="31"/>
      <c r="L19" s="284">
        <v>2</v>
      </c>
      <c r="M19" s="265"/>
      <c r="N19" s="265"/>
      <c r="O19" s="265"/>
      <c r="P19" s="265"/>
      <c r="Q19" s="283"/>
      <c r="R19" s="284">
        <v>5</v>
      </c>
      <c r="S19" s="265"/>
      <c r="T19" s="265"/>
      <c r="U19" s="265" t="s">
        <v>191</v>
      </c>
      <c r="V19" s="265"/>
      <c r="W19" s="283"/>
      <c r="X19" s="284">
        <v>1</v>
      </c>
      <c r="Y19" s="265"/>
      <c r="Z19" s="265"/>
      <c r="AA19" s="265"/>
      <c r="AB19" s="265"/>
      <c r="AC19" s="283"/>
      <c r="AD19" s="284">
        <v>3</v>
      </c>
      <c r="AE19" s="265"/>
      <c r="AF19" s="265"/>
      <c r="AG19" s="265"/>
      <c r="AH19" s="265"/>
      <c r="AI19" s="283"/>
      <c r="AJ19" s="284">
        <v>1</v>
      </c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357" t="s">
        <v>222</v>
      </c>
      <c r="B20" s="124"/>
      <c r="C20" s="288">
        <v>2997</v>
      </c>
      <c r="D20" s="288"/>
      <c r="E20" s="289" t="s">
        <v>153</v>
      </c>
      <c r="F20" s="289"/>
      <c r="G20" s="289"/>
      <c r="H20" s="289"/>
      <c r="I20" s="289"/>
      <c r="J20" s="290"/>
      <c r="K20" s="31"/>
      <c r="L20" s="284">
        <v>2</v>
      </c>
      <c r="M20" s="265"/>
      <c r="N20" s="265"/>
      <c r="O20" s="265"/>
      <c r="P20" s="265"/>
      <c r="Q20" s="283"/>
      <c r="R20" s="284"/>
      <c r="S20" s="265"/>
      <c r="T20" s="265"/>
      <c r="U20" s="265"/>
      <c r="V20" s="265"/>
      <c r="W20" s="283"/>
      <c r="X20" s="284">
        <v>1</v>
      </c>
      <c r="Y20" s="265"/>
      <c r="Z20" s="265"/>
      <c r="AA20" s="265"/>
      <c r="AB20" s="265"/>
      <c r="AC20" s="283"/>
      <c r="AD20" s="284"/>
      <c r="AE20" s="265"/>
      <c r="AF20" s="265"/>
      <c r="AG20" s="265"/>
      <c r="AH20" s="265"/>
      <c r="AI20" s="283"/>
      <c r="AJ20" s="284">
        <v>1</v>
      </c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29" t="s">
        <v>210</v>
      </c>
      <c r="B21" s="107"/>
      <c r="C21" s="265">
        <v>7792</v>
      </c>
      <c r="D21" s="265"/>
      <c r="E21" s="286" t="s">
        <v>144</v>
      </c>
      <c r="F21" s="286"/>
      <c r="G21" s="286"/>
      <c r="H21" s="286"/>
      <c r="I21" s="286"/>
      <c r="J21" s="287"/>
      <c r="K21" s="31"/>
      <c r="L21" s="284"/>
      <c r="M21" s="265"/>
      <c r="N21" s="265"/>
      <c r="O21" s="265"/>
      <c r="P21" s="265"/>
      <c r="Q21" s="283"/>
      <c r="R21" s="284"/>
      <c r="S21" s="265"/>
      <c r="T21" s="265"/>
      <c r="U21" s="265"/>
      <c r="V21" s="265"/>
      <c r="W21" s="283"/>
      <c r="X21" s="284"/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/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29"/>
      <c r="B22" s="107"/>
      <c r="C22" s="265"/>
      <c r="D22" s="265"/>
      <c r="E22" s="286"/>
      <c r="F22" s="286"/>
      <c r="G22" s="286"/>
      <c r="H22" s="286"/>
      <c r="I22" s="286"/>
      <c r="J22" s="287"/>
      <c r="K22" s="31"/>
      <c r="L22" s="284"/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/>
      <c r="Y22" s="265"/>
      <c r="Z22" s="265"/>
      <c r="AA22" s="265"/>
      <c r="AB22" s="265"/>
      <c r="AC22" s="283"/>
      <c r="AD22" s="284"/>
      <c r="AE22" s="265"/>
      <c r="AF22" s="265"/>
      <c r="AG22" s="265"/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29"/>
      <c r="B23" s="107"/>
      <c r="C23" s="265"/>
      <c r="D23" s="265"/>
      <c r="E23" s="286"/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/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0"/>
      <c r="B24" s="108"/>
      <c r="C24" s="258"/>
      <c r="D24" s="258"/>
      <c r="E24" s="272"/>
      <c r="F24" s="272"/>
      <c r="G24" s="272"/>
      <c r="H24" s="272"/>
      <c r="I24" s="272"/>
      <c r="J24" s="273"/>
      <c r="K24" s="32"/>
      <c r="L24" s="274"/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/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3227</v>
      </c>
      <c r="D25" s="279"/>
      <c r="E25" s="280" t="s">
        <v>154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Gorpiel, Winkler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Maiwaelder, Ziegler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Maiwaelder, Ziegler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Gorpiel, Winkler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Gorpiel, Winkler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/>
      <c r="D26" s="265"/>
      <c r="E26" s="266"/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8960</v>
      </c>
      <c r="D27" s="258"/>
      <c r="E27" s="259" t="s">
        <v>155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36.7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 t="s">
        <v>256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J28:AO29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P28:AU29"/>
    <mergeCell ref="A33:AN33"/>
    <mergeCell ref="A34:AU35"/>
    <mergeCell ref="A36:AU69"/>
    <mergeCell ref="AH70:AL70"/>
    <mergeCell ref="AM70:AT70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U71"/>
  <sheetViews>
    <sheetView view="pageLayout" topLeftCell="A3" zoomScale="110" zoomScaleNormal="100" zoomScalePageLayoutView="110" workbookViewId="0">
      <selection activeCell="AJ19" sqref="AJ19:AL19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>TJ Stará Huť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SK Studénka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TJ Sokol Vracov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TJ Sokol Nezvěstice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TJ Sokol Kyšice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>
        <f>Rozpis!G5</f>
        <v>3</v>
      </c>
      <c r="M5" s="245"/>
      <c r="N5" s="245"/>
      <c r="O5" s="245"/>
      <c r="P5" s="245"/>
      <c r="Q5" s="250"/>
      <c r="R5" s="309">
        <f>Rozpis!G7</f>
        <v>5</v>
      </c>
      <c r="S5" s="245"/>
      <c r="T5" s="245"/>
      <c r="U5" s="245"/>
      <c r="V5" s="245"/>
      <c r="W5" s="250"/>
      <c r="X5" s="309">
        <f>Rozpis!G9</f>
        <v>7</v>
      </c>
      <c r="Y5" s="245"/>
      <c r="Z5" s="245"/>
      <c r="AA5" s="245"/>
      <c r="AB5" s="245"/>
      <c r="AC5" s="250"/>
      <c r="AD5" s="245">
        <f>Rozpis!G13</f>
        <v>11</v>
      </c>
      <c r="AE5" s="245"/>
      <c r="AF5" s="245"/>
      <c r="AG5" s="245"/>
      <c r="AH5" s="245"/>
      <c r="AI5" s="250"/>
      <c r="AJ5" s="245">
        <f>Rozpis!G17</f>
        <v>15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IF(Rozpis!B3="","",Rozpis!B3)</f>
        <v>Sokol Svinov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0.38888888888888884</v>
      </c>
      <c r="M6" s="245"/>
      <c r="N6" s="245"/>
      <c r="O6" s="245"/>
      <c r="P6" s="245"/>
      <c r="Q6" s="250"/>
      <c r="R6" s="303">
        <f>IF(R$5="","",VLOOKUP(R$5,Rozpis!$G:$T,2,0))</f>
        <v>0.44444444444444442</v>
      </c>
      <c r="S6" s="245"/>
      <c r="T6" s="245"/>
      <c r="U6" s="245"/>
      <c r="V6" s="245"/>
      <c r="W6" s="250"/>
      <c r="X6" s="303">
        <f>IF(X$5="","",VLOOKUP(X$5,Rozpis!$G:$T,2,0))</f>
        <v>0.5</v>
      </c>
      <c r="Y6" s="245"/>
      <c r="Z6" s="245"/>
      <c r="AA6" s="245"/>
      <c r="AB6" s="245"/>
      <c r="AC6" s="250"/>
      <c r="AD6" s="303">
        <f>IF(AD$5="","",VLOOKUP(AD$5,Rozpis!$G:$T,2,0))</f>
        <v>0.61111111111111116</v>
      </c>
      <c r="AE6" s="245"/>
      <c r="AF6" s="245"/>
      <c r="AG6" s="245"/>
      <c r="AH6" s="245"/>
      <c r="AI6" s="250"/>
      <c r="AJ6" s="303">
        <f>IF(AJ$5="","",VLOOKUP(AJ$5,Rozpis!$G:$T,2,0))</f>
        <v>0.72222222222222232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7</v>
      </c>
      <c r="N7" s="245" t="s">
        <v>8</v>
      </c>
      <c r="O7" s="245"/>
      <c r="P7" s="7">
        <f>'Zápis 4. nasazený'!M7</f>
        <v>14</v>
      </c>
      <c r="Q7" s="8"/>
      <c r="R7" s="6"/>
      <c r="S7" s="6">
        <f>IF(COUNTA(R10:T24)=0,"",SUM(R10:T24))</f>
        <v>5</v>
      </c>
      <c r="T7" s="245" t="s">
        <v>8</v>
      </c>
      <c r="U7" s="245"/>
      <c r="V7" s="7">
        <f>'Zápis 3. nasazený'!S7</f>
        <v>11</v>
      </c>
      <c r="W7" s="8"/>
      <c r="X7" s="6"/>
      <c r="Y7" s="6">
        <f>IF(COUNTA(X10:Z24)=0,"",SUM(X10:Z24))</f>
        <v>10</v>
      </c>
      <c r="Z7" s="245" t="s">
        <v>8</v>
      </c>
      <c r="AA7" s="245"/>
      <c r="AB7" s="7">
        <f>'Zápis 6. nasazený'!Y7</f>
        <v>17</v>
      </c>
      <c r="AC7" s="8"/>
      <c r="AD7" s="9"/>
      <c r="AE7" s="6">
        <f>IF(COUNTA(AD10:AF24)=0,"",SUM(AD10:AF24))</f>
        <v>3</v>
      </c>
      <c r="AF7" s="293" t="s">
        <v>8</v>
      </c>
      <c r="AG7" s="293"/>
      <c r="AH7" s="106">
        <f>'Zápis 5. nasazený'!AE7</f>
        <v>11</v>
      </c>
      <c r="AI7" s="10"/>
      <c r="AJ7" s="9"/>
      <c r="AK7" s="6">
        <f>IF(COUNTA(AJ10:AL24)=0,"",SUM(AJ10:AL24))</f>
        <v>2</v>
      </c>
      <c r="AL7" s="293" t="s">
        <v>8</v>
      </c>
      <c r="AM7" s="293"/>
      <c r="AN7" s="106">
        <f>'Zápis 1. nasazený'!AK7</f>
        <v>12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3</v>
      </c>
      <c r="N8" s="297" t="s">
        <v>8</v>
      </c>
      <c r="O8" s="297"/>
      <c r="P8" s="13">
        <f>'Zápis 4. nasazený'!M8</f>
        <v>6</v>
      </c>
      <c r="Q8" s="14" t="s">
        <v>10</v>
      </c>
      <c r="R8" s="12" t="s">
        <v>9</v>
      </c>
      <c r="S8" s="33">
        <v>4</v>
      </c>
      <c r="T8" s="297" t="s">
        <v>8</v>
      </c>
      <c r="U8" s="297"/>
      <c r="V8" s="13">
        <f>'Zápis 3. nasazený'!S8</f>
        <v>6</v>
      </c>
      <c r="W8" s="14" t="s">
        <v>10</v>
      </c>
      <c r="X8" s="12" t="s">
        <v>9</v>
      </c>
      <c r="Y8" s="33">
        <v>7</v>
      </c>
      <c r="Z8" s="297" t="s">
        <v>8</v>
      </c>
      <c r="AA8" s="297"/>
      <c r="AB8" s="13">
        <f>'Zápis 6. nasazený'!Y8</f>
        <v>9</v>
      </c>
      <c r="AC8" s="14" t="s">
        <v>10</v>
      </c>
      <c r="AD8" s="15" t="s">
        <v>9</v>
      </c>
      <c r="AE8" s="111">
        <v>3</v>
      </c>
      <c r="AF8" s="310" t="s">
        <v>8</v>
      </c>
      <c r="AG8" s="310"/>
      <c r="AH8" s="105">
        <f>'Zápis 5. nasazený'!AE8</f>
        <v>4</v>
      </c>
      <c r="AI8" s="16" t="s">
        <v>10</v>
      </c>
      <c r="AJ8" s="15" t="s">
        <v>9</v>
      </c>
      <c r="AK8" s="111">
        <v>2</v>
      </c>
      <c r="AL8" s="310" t="s">
        <v>8</v>
      </c>
      <c r="AM8" s="310"/>
      <c r="AN8" s="105">
        <f>'Zápis 1. nasazený'!AK8</f>
        <v>6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29">
        <v>16</v>
      </c>
      <c r="B10" s="109" t="s">
        <v>54</v>
      </c>
      <c r="C10" s="265">
        <v>1815</v>
      </c>
      <c r="D10" s="265"/>
      <c r="E10" s="286" t="s">
        <v>84</v>
      </c>
      <c r="F10" s="286"/>
      <c r="G10" s="286"/>
      <c r="H10" s="286"/>
      <c r="I10" s="286"/>
      <c r="J10" s="287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29"/>
      <c r="B11" s="109" t="s">
        <v>54</v>
      </c>
      <c r="C11" s="265"/>
      <c r="D11" s="265"/>
      <c r="E11" s="286"/>
      <c r="F11" s="286"/>
      <c r="G11" s="286"/>
      <c r="H11" s="286"/>
      <c r="I11" s="286"/>
      <c r="J11" s="287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29">
        <v>3</v>
      </c>
      <c r="B12" s="107"/>
      <c r="C12" s="332">
        <v>10257</v>
      </c>
      <c r="D12" s="333"/>
      <c r="E12" s="286" t="s">
        <v>190</v>
      </c>
      <c r="F12" s="286"/>
      <c r="G12" s="286"/>
      <c r="H12" s="286"/>
      <c r="I12" s="286"/>
      <c r="J12" s="287"/>
      <c r="K12" s="31"/>
      <c r="L12" s="284"/>
      <c r="M12" s="265"/>
      <c r="N12" s="265"/>
      <c r="O12" s="265"/>
      <c r="P12" s="265"/>
      <c r="Q12" s="283"/>
      <c r="R12" s="284"/>
      <c r="S12" s="265"/>
      <c r="T12" s="265"/>
      <c r="U12" s="265"/>
      <c r="V12" s="265"/>
      <c r="W12" s="283"/>
      <c r="X12" s="284"/>
      <c r="Y12" s="265"/>
      <c r="Z12" s="265"/>
      <c r="AA12" s="265"/>
      <c r="AB12" s="265"/>
      <c r="AC12" s="283"/>
      <c r="AD12" s="284"/>
      <c r="AE12" s="265"/>
      <c r="AF12" s="265"/>
      <c r="AG12" s="265"/>
      <c r="AH12" s="265"/>
      <c r="AI12" s="283"/>
      <c r="AJ12" s="284"/>
      <c r="AK12" s="265"/>
      <c r="AL12" s="265"/>
      <c r="AM12" s="265"/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29">
        <v>9</v>
      </c>
      <c r="B13" s="107"/>
      <c r="C13" s="332">
        <v>9660</v>
      </c>
      <c r="D13" s="333"/>
      <c r="E13" s="286" t="s">
        <v>85</v>
      </c>
      <c r="F13" s="286"/>
      <c r="G13" s="286"/>
      <c r="H13" s="286"/>
      <c r="I13" s="286"/>
      <c r="J13" s="287"/>
      <c r="K13" s="31"/>
      <c r="L13" s="284"/>
      <c r="M13" s="265"/>
      <c r="N13" s="265"/>
      <c r="O13" s="265"/>
      <c r="P13" s="265"/>
      <c r="Q13" s="283"/>
      <c r="R13" s="284">
        <v>1</v>
      </c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/>
      <c r="AE13" s="265"/>
      <c r="AF13" s="265"/>
      <c r="AG13" s="265"/>
      <c r="AH13" s="265"/>
      <c r="AI13" s="283"/>
      <c r="AJ13" s="284"/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29">
        <v>14</v>
      </c>
      <c r="B14" s="107"/>
      <c r="C14" s="332">
        <v>8147</v>
      </c>
      <c r="D14" s="333"/>
      <c r="E14" s="286" t="s">
        <v>86</v>
      </c>
      <c r="F14" s="286"/>
      <c r="G14" s="286"/>
      <c r="H14" s="286"/>
      <c r="I14" s="286"/>
      <c r="J14" s="287"/>
      <c r="K14" s="31"/>
      <c r="L14" s="284"/>
      <c r="M14" s="265"/>
      <c r="N14" s="265"/>
      <c r="O14" s="265"/>
      <c r="P14" s="265"/>
      <c r="Q14" s="283"/>
      <c r="R14" s="284"/>
      <c r="S14" s="265"/>
      <c r="T14" s="265"/>
      <c r="U14" s="265"/>
      <c r="V14" s="265"/>
      <c r="W14" s="283"/>
      <c r="X14" s="284"/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/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29">
        <v>8</v>
      </c>
      <c r="B15" s="107"/>
      <c r="C15" s="332">
        <v>1735</v>
      </c>
      <c r="D15" s="333"/>
      <c r="E15" s="286" t="s">
        <v>87</v>
      </c>
      <c r="F15" s="286"/>
      <c r="G15" s="286"/>
      <c r="H15" s="286"/>
      <c r="I15" s="286"/>
      <c r="J15" s="287"/>
      <c r="K15" s="31"/>
      <c r="L15" s="284"/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/>
      <c r="Y15" s="265"/>
      <c r="Z15" s="265"/>
      <c r="AA15" s="265"/>
      <c r="AB15" s="265"/>
      <c r="AC15" s="283"/>
      <c r="AD15" s="284"/>
      <c r="AE15" s="265"/>
      <c r="AF15" s="265"/>
      <c r="AG15" s="265"/>
      <c r="AH15" s="265"/>
      <c r="AI15" s="283"/>
      <c r="AJ15" s="284"/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29">
        <v>10</v>
      </c>
      <c r="B16" s="107"/>
      <c r="C16" s="332">
        <v>9415</v>
      </c>
      <c r="D16" s="333"/>
      <c r="E16" s="286" t="s">
        <v>88</v>
      </c>
      <c r="F16" s="286"/>
      <c r="G16" s="286"/>
      <c r="H16" s="286"/>
      <c r="I16" s="286"/>
      <c r="J16" s="287"/>
      <c r="K16" s="31"/>
      <c r="L16" s="284"/>
      <c r="M16" s="265"/>
      <c r="N16" s="265"/>
      <c r="O16" s="265"/>
      <c r="P16" s="265"/>
      <c r="Q16" s="283"/>
      <c r="R16" s="284"/>
      <c r="S16" s="265"/>
      <c r="T16" s="265"/>
      <c r="U16" s="265"/>
      <c r="V16" s="265"/>
      <c r="W16" s="283"/>
      <c r="X16" s="284"/>
      <c r="Y16" s="265"/>
      <c r="Z16" s="265"/>
      <c r="AA16" s="265"/>
      <c r="AB16" s="265"/>
      <c r="AC16" s="283"/>
      <c r="AD16" s="284"/>
      <c r="AE16" s="265"/>
      <c r="AF16" s="265"/>
      <c r="AG16" s="265"/>
      <c r="AH16" s="265"/>
      <c r="AI16" s="283"/>
      <c r="AJ16" s="284"/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29">
        <v>12</v>
      </c>
      <c r="B17" s="107"/>
      <c r="C17" s="332">
        <v>8681</v>
      </c>
      <c r="D17" s="333"/>
      <c r="E17" s="286" t="s">
        <v>89</v>
      </c>
      <c r="F17" s="286"/>
      <c r="G17" s="286"/>
      <c r="H17" s="286"/>
      <c r="I17" s="286"/>
      <c r="J17" s="287"/>
      <c r="K17" s="31"/>
      <c r="L17" s="284"/>
      <c r="M17" s="265"/>
      <c r="N17" s="265"/>
      <c r="O17" s="265"/>
      <c r="P17" s="265"/>
      <c r="Q17" s="283"/>
      <c r="R17" s="284"/>
      <c r="S17" s="265"/>
      <c r="T17" s="265"/>
      <c r="U17" s="265"/>
      <c r="V17" s="265"/>
      <c r="W17" s="283"/>
      <c r="X17" s="284"/>
      <c r="Y17" s="265"/>
      <c r="Z17" s="265"/>
      <c r="AA17" s="265"/>
      <c r="AB17" s="265"/>
      <c r="AC17" s="283"/>
      <c r="AD17" s="284"/>
      <c r="AE17" s="265"/>
      <c r="AF17" s="265"/>
      <c r="AG17" s="265"/>
      <c r="AH17" s="265"/>
      <c r="AI17" s="283"/>
      <c r="AJ17" s="284"/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29">
        <v>7</v>
      </c>
      <c r="B18" s="107" t="s">
        <v>90</v>
      </c>
      <c r="C18" s="332">
        <v>1834</v>
      </c>
      <c r="D18" s="333"/>
      <c r="E18" s="286" t="s">
        <v>91</v>
      </c>
      <c r="F18" s="286"/>
      <c r="G18" s="286"/>
      <c r="H18" s="286"/>
      <c r="I18" s="286"/>
      <c r="J18" s="287"/>
      <c r="K18" s="31" t="s">
        <v>231</v>
      </c>
      <c r="L18" s="284">
        <v>1</v>
      </c>
      <c r="M18" s="265"/>
      <c r="N18" s="265"/>
      <c r="O18" s="265"/>
      <c r="P18" s="265"/>
      <c r="Q18" s="283"/>
      <c r="R18" s="284">
        <v>2</v>
      </c>
      <c r="S18" s="265"/>
      <c r="T18" s="265"/>
      <c r="U18" s="265"/>
      <c r="V18" s="265"/>
      <c r="W18" s="283"/>
      <c r="X18" s="284"/>
      <c r="Y18" s="265"/>
      <c r="Z18" s="265"/>
      <c r="AA18" s="265"/>
      <c r="AB18" s="265"/>
      <c r="AC18" s="283"/>
      <c r="AD18" s="284"/>
      <c r="AE18" s="265"/>
      <c r="AF18" s="265"/>
      <c r="AG18" s="265"/>
      <c r="AH18" s="265"/>
      <c r="AI18" s="283"/>
      <c r="AJ18" s="284"/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29">
        <v>11</v>
      </c>
      <c r="B19" s="107"/>
      <c r="C19" s="332">
        <v>1746</v>
      </c>
      <c r="D19" s="333"/>
      <c r="E19" s="286" t="s">
        <v>189</v>
      </c>
      <c r="F19" s="286"/>
      <c r="G19" s="286"/>
      <c r="H19" s="286"/>
      <c r="I19" s="286"/>
      <c r="J19" s="287"/>
      <c r="K19" s="31"/>
      <c r="L19" s="284"/>
      <c r="M19" s="265"/>
      <c r="N19" s="265"/>
      <c r="O19" s="265"/>
      <c r="P19" s="265"/>
      <c r="Q19" s="283"/>
      <c r="R19" s="284"/>
      <c r="S19" s="265"/>
      <c r="T19" s="265"/>
      <c r="U19" s="265"/>
      <c r="V19" s="265"/>
      <c r="W19" s="283"/>
      <c r="X19" s="284"/>
      <c r="Y19" s="265"/>
      <c r="Z19" s="265"/>
      <c r="AA19" s="265"/>
      <c r="AB19" s="265"/>
      <c r="AC19" s="283"/>
      <c r="AD19" s="284"/>
      <c r="AE19" s="265"/>
      <c r="AF19" s="265"/>
      <c r="AG19" s="265"/>
      <c r="AH19" s="265"/>
      <c r="AI19" s="283"/>
      <c r="AJ19" s="284"/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29">
        <v>6</v>
      </c>
      <c r="B20" s="107"/>
      <c r="C20" s="332">
        <v>7091</v>
      </c>
      <c r="D20" s="333"/>
      <c r="E20" s="286" t="s">
        <v>92</v>
      </c>
      <c r="F20" s="286"/>
      <c r="G20" s="286"/>
      <c r="H20" s="286"/>
      <c r="I20" s="286"/>
      <c r="J20" s="287"/>
      <c r="K20" s="31"/>
      <c r="L20" s="284">
        <v>3</v>
      </c>
      <c r="M20" s="265"/>
      <c r="N20" s="265"/>
      <c r="O20" s="265"/>
      <c r="P20" s="265"/>
      <c r="Q20" s="283"/>
      <c r="R20" s="284">
        <v>1</v>
      </c>
      <c r="S20" s="265"/>
      <c r="T20" s="265"/>
      <c r="U20" s="265"/>
      <c r="V20" s="265"/>
      <c r="W20" s="283"/>
      <c r="X20" s="284">
        <v>4</v>
      </c>
      <c r="Y20" s="265"/>
      <c r="Z20" s="265"/>
      <c r="AA20" s="265"/>
      <c r="AB20" s="265"/>
      <c r="AC20" s="283"/>
      <c r="AD20" s="284">
        <v>3</v>
      </c>
      <c r="AE20" s="265"/>
      <c r="AF20" s="265"/>
      <c r="AG20" s="265"/>
      <c r="AH20" s="265"/>
      <c r="AI20" s="283"/>
      <c r="AJ20" s="284">
        <v>1</v>
      </c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29">
        <v>5</v>
      </c>
      <c r="B21" s="107"/>
      <c r="C21" s="332">
        <v>1792</v>
      </c>
      <c r="D21" s="333"/>
      <c r="E21" s="286" t="s">
        <v>93</v>
      </c>
      <c r="F21" s="286"/>
      <c r="G21" s="286"/>
      <c r="H21" s="286"/>
      <c r="I21" s="286"/>
      <c r="J21" s="287"/>
      <c r="K21" s="31"/>
      <c r="L21" s="284">
        <v>1</v>
      </c>
      <c r="M21" s="265"/>
      <c r="N21" s="265"/>
      <c r="O21" s="265"/>
      <c r="P21" s="265"/>
      <c r="Q21" s="283"/>
      <c r="R21" s="284">
        <v>1</v>
      </c>
      <c r="S21" s="265"/>
      <c r="T21" s="265"/>
      <c r="U21" s="265"/>
      <c r="V21" s="265"/>
      <c r="W21" s="283"/>
      <c r="X21" s="284">
        <v>3</v>
      </c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>
        <v>1</v>
      </c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29">
        <v>1</v>
      </c>
      <c r="B22" s="107"/>
      <c r="C22" s="332">
        <v>7304</v>
      </c>
      <c r="D22" s="333"/>
      <c r="E22" s="286" t="s">
        <v>94</v>
      </c>
      <c r="F22" s="286"/>
      <c r="G22" s="286"/>
      <c r="H22" s="286"/>
      <c r="I22" s="286"/>
      <c r="J22" s="287"/>
      <c r="K22" s="31"/>
      <c r="L22" s="284">
        <v>1</v>
      </c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>
        <v>1</v>
      </c>
      <c r="Y22" s="265"/>
      <c r="Z22" s="265"/>
      <c r="AA22" s="265"/>
      <c r="AB22" s="265"/>
      <c r="AC22" s="283"/>
      <c r="AD22" s="284"/>
      <c r="AE22" s="265"/>
      <c r="AF22" s="265"/>
      <c r="AG22" s="265"/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29">
        <v>15</v>
      </c>
      <c r="B23" s="107"/>
      <c r="C23" s="332">
        <v>8626</v>
      </c>
      <c r="D23" s="333"/>
      <c r="E23" s="286" t="s">
        <v>95</v>
      </c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/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0">
        <v>4</v>
      </c>
      <c r="B24" s="108"/>
      <c r="C24" s="330">
        <v>8149</v>
      </c>
      <c r="D24" s="331"/>
      <c r="E24" s="272" t="s">
        <v>96</v>
      </c>
      <c r="F24" s="272"/>
      <c r="G24" s="272"/>
      <c r="H24" s="272"/>
      <c r="I24" s="272"/>
      <c r="J24" s="273"/>
      <c r="K24" s="32"/>
      <c r="L24" s="274">
        <v>1</v>
      </c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>
        <v>2</v>
      </c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1737</v>
      </c>
      <c r="D25" s="279"/>
      <c r="E25" s="280" t="s">
        <v>97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Gorpiel, Winkler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Maiwaelder, Ziegler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Gorpiel, Winkler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Maiwaelder, Ziegler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Gorpiel, Winkler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/>
      <c r="D26" s="265"/>
      <c r="E26" s="266"/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8089</v>
      </c>
      <c r="D27" s="258"/>
      <c r="E27" s="259" t="s">
        <v>98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31.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 t="s">
        <v>232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objects="1" scenarios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J28:AO29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P28:AU29"/>
    <mergeCell ref="A33:AN33"/>
    <mergeCell ref="A34:AU35"/>
    <mergeCell ref="A36:AU69"/>
    <mergeCell ref="AH70:AL70"/>
    <mergeCell ref="AM70:AT70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U71"/>
  <sheetViews>
    <sheetView view="pageLayout" topLeftCell="A3" zoomScale="110" zoomScaleNormal="100" zoomScalePageLayoutView="110" workbookViewId="0">
      <selection activeCell="AJ20" sqref="AJ20:AL20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>TJ Sokol Vracov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Sokol Svinov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TJ Sokol Nezvěstice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TJ Sokol Kyšice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TJ Stará Huť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>
        <f>Rozpis!G3</f>
        <v>1</v>
      </c>
      <c r="M5" s="245"/>
      <c r="N5" s="245"/>
      <c r="O5" s="245"/>
      <c r="P5" s="245"/>
      <c r="Q5" s="250"/>
      <c r="R5" s="309">
        <f>Rozpis!G7</f>
        <v>5</v>
      </c>
      <c r="S5" s="245"/>
      <c r="T5" s="245"/>
      <c r="U5" s="245"/>
      <c r="V5" s="245"/>
      <c r="W5" s="250"/>
      <c r="X5" s="309">
        <f>Rozpis!G11</f>
        <v>9</v>
      </c>
      <c r="Y5" s="245"/>
      <c r="Z5" s="245"/>
      <c r="AA5" s="245"/>
      <c r="AB5" s="245"/>
      <c r="AC5" s="250"/>
      <c r="AD5" s="245">
        <f>Rozpis!G14</f>
        <v>12</v>
      </c>
      <c r="AE5" s="245"/>
      <c r="AF5" s="245"/>
      <c r="AG5" s="245"/>
      <c r="AH5" s="245"/>
      <c r="AI5" s="250"/>
      <c r="AJ5" s="245">
        <f>Rozpis!G16</f>
        <v>14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IF(Rozpis!B4="","",Rozpis!B4)</f>
        <v>SK Studénka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0.33333333333333331</v>
      </c>
      <c r="M6" s="245"/>
      <c r="N6" s="245"/>
      <c r="O6" s="245"/>
      <c r="P6" s="245"/>
      <c r="Q6" s="250"/>
      <c r="R6" s="303">
        <f>IF(R$5="","",VLOOKUP(R$5,Rozpis!$G:$T,2,0))</f>
        <v>0.44444444444444442</v>
      </c>
      <c r="S6" s="245"/>
      <c r="T6" s="245"/>
      <c r="U6" s="245"/>
      <c r="V6" s="245"/>
      <c r="W6" s="250"/>
      <c r="X6" s="303">
        <f>IF(X$5="","",VLOOKUP(X$5,Rozpis!$G:$T,2,0))</f>
        <v>0.55555555555555558</v>
      </c>
      <c r="Y6" s="245"/>
      <c r="Z6" s="245"/>
      <c r="AA6" s="245"/>
      <c r="AB6" s="245"/>
      <c r="AC6" s="250"/>
      <c r="AD6" s="303">
        <f>IF(AD$5="","",VLOOKUP(AD$5,Rozpis!$G:$T,2,0))</f>
        <v>0.63888888888888895</v>
      </c>
      <c r="AE6" s="245"/>
      <c r="AF6" s="245"/>
      <c r="AG6" s="245"/>
      <c r="AH6" s="245"/>
      <c r="AI6" s="250"/>
      <c r="AJ6" s="303">
        <f>IF(AJ$5="","",VLOOKUP(AJ$5,Rozpis!$G:$T,2,0))</f>
        <v>0.69444444444444453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8</v>
      </c>
      <c r="N7" s="245" t="s">
        <v>8</v>
      </c>
      <c r="O7" s="245"/>
      <c r="P7" s="7">
        <f>'Zápis 6. nasazený'!M7</f>
        <v>9</v>
      </c>
      <c r="Q7" s="8"/>
      <c r="R7" s="6"/>
      <c r="S7" s="6">
        <f>IF(COUNTA(R10:T24)=0,"",SUM(R10:T24))</f>
        <v>11</v>
      </c>
      <c r="T7" s="245" t="s">
        <v>8</v>
      </c>
      <c r="U7" s="245"/>
      <c r="V7" s="7">
        <f>'Zápis 2. nasazený'!S7</f>
        <v>5</v>
      </c>
      <c r="W7" s="8"/>
      <c r="X7" s="6"/>
      <c r="Y7" s="6">
        <f>IF(COUNTA(X10:Z24)=0,"",SUM(X10:Z24))</f>
        <v>10</v>
      </c>
      <c r="Z7" s="245" t="s">
        <v>8</v>
      </c>
      <c r="AA7" s="245"/>
      <c r="AB7" s="7">
        <f>'Zápis 5. nasazený'!Y7</f>
        <v>13</v>
      </c>
      <c r="AC7" s="8"/>
      <c r="AD7" s="9"/>
      <c r="AE7" s="6">
        <f>IF(COUNTA(AD10:AF24)=0,"",SUM(AD10:AF24))</f>
        <v>8</v>
      </c>
      <c r="AF7" s="293" t="s">
        <v>8</v>
      </c>
      <c r="AG7" s="293"/>
      <c r="AH7" s="106">
        <f>'Zápis 1. nasazený'!AE7</f>
        <v>13</v>
      </c>
      <c r="AI7" s="10"/>
      <c r="AJ7" s="9"/>
      <c r="AK7" s="6">
        <f>IF(COUNTA(AJ10:AL24)=0,"",SUM(AJ10:AL24))</f>
        <v>4</v>
      </c>
      <c r="AL7" s="293" t="s">
        <v>8</v>
      </c>
      <c r="AM7" s="293"/>
      <c r="AN7" s="106">
        <f>'Zápis 4. nasazený'!AK7</f>
        <v>8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4</v>
      </c>
      <c r="N8" s="297" t="s">
        <v>8</v>
      </c>
      <c r="O8" s="297"/>
      <c r="P8" s="13">
        <f>'Zápis 6. nasazený'!M8</f>
        <v>4</v>
      </c>
      <c r="Q8" s="14" t="s">
        <v>10</v>
      </c>
      <c r="R8" s="12" t="s">
        <v>9</v>
      </c>
      <c r="S8" s="33">
        <v>6</v>
      </c>
      <c r="T8" s="297" t="s">
        <v>8</v>
      </c>
      <c r="U8" s="297"/>
      <c r="V8" s="13">
        <f>'Zápis 2. nasazený'!S8</f>
        <v>4</v>
      </c>
      <c r="W8" s="14" t="s">
        <v>10</v>
      </c>
      <c r="X8" s="12" t="s">
        <v>9</v>
      </c>
      <c r="Y8" s="33">
        <v>6</v>
      </c>
      <c r="Z8" s="297" t="s">
        <v>8</v>
      </c>
      <c r="AA8" s="297"/>
      <c r="AB8" s="13">
        <f>'Zápis 5. nasazený'!Y8</f>
        <v>8</v>
      </c>
      <c r="AC8" s="14" t="s">
        <v>10</v>
      </c>
      <c r="AD8" s="15" t="s">
        <v>9</v>
      </c>
      <c r="AE8" s="111">
        <v>6</v>
      </c>
      <c r="AF8" s="310" t="s">
        <v>8</v>
      </c>
      <c r="AG8" s="310"/>
      <c r="AH8" s="105">
        <f>'Zápis 1. nasazený'!AE8</f>
        <v>7</v>
      </c>
      <c r="AI8" s="16" t="s">
        <v>10</v>
      </c>
      <c r="AJ8" s="15" t="s">
        <v>9</v>
      </c>
      <c r="AK8" s="111">
        <v>0</v>
      </c>
      <c r="AL8" s="310" t="s">
        <v>8</v>
      </c>
      <c r="AM8" s="310"/>
      <c r="AN8" s="105">
        <f>'Zápis 4. nasazený'!AK8</f>
        <v>5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29">
        <v>1</v>
      </c>
      <c r="B10" s="109" t="s">
        <v>54</v>
      </c>
      <c r="C10" s="265">
        <v>5750</v>
      </c>
      <c r="D10" s="265"/>
      <c r="E10" s="286" t="s">
        <v>99</v>
      </c>
      <c r="F10" s="286"/>
      <c r="G10" s="286"/>
      <c r="H10" s="286"/>
      <c r="I10" s="286"/>
      <c r="J10" s="287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29"/>
      <c r="B11" s="109"/>
      <c r="C11" s="265"/>
      <c r="D11" s="265"/>
      <c r="E11" s="286"/>
      <c r="F11" s="286"/>
      <c r="G11" s="286"/>
      <c r="H11" s="286"/>
      <c r="I11" s="286"/>
      <c r="J11" s="287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29">
        <v>5</v>
      </c>
      <c r="B12" s="107" t="s">
        <v>90</v>
      </c>
      <c r="C12" s="332">
        <v>5651</v>
      </c>
      <c r="D12" s="333"/>
      <c r="E12" s="286" t="s">
        <v>101</v>
      </c>
      <c r="F12" s="286"/>
      <c r="G12" s="286"/>
      <c r="H12" s="286"/>
      <c r="I12" s="286"/>
      <c r="J12" s="287"/>
      <c r="K12" s="31"/>
      <c r="L12" s="284"/>
      <c r="M12" s="265"/>
      <c r="N12" s="265"/>
      <c r="O12" s="265"/>
      <c r="P12" s="265"/>
      <c r="Q12" s="283"/>
      <c r="R12" s="284"/>
      <c r="S12" s="265"/>
      <c r="T12" s="265"/>
      <c r="U12" s="265"/>
      <c r="V12" s="265"/>
      <c r="W12" s="283"/>
      <c r="X12" s="284"/>
      <c r="Y12" s="265"/>
      <c r="Z12" s="265"/>
      <c r="AA12" s="265" t="s">
        <v>191</v>
      </c>
      <c r="AB12" s="265"/>
      <c r="AC12" s="283"/>
      <c r="AD12" s="284"/>
      <c r="AE12" s="265"/>
      <c r="AF12" s="265"/>
      <c r="AG12" s="265"/>
      <c r="AH12" s="265"/>
      <c r="AI12" s="283"/>
      <c r="AJ12" s="284"/>
      <c r="AK12" s="265"/>
      <c r="AL12" s="265"/>
      <c r="AM12" s="265"/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29">
        <v>7</v>
      </c>
      <c r="B13" s="107"/>
      <c r="C13" s="332">
        <v>5682</v>
      </c>
      <c r="D13" s="333"/>
      <c r="E13" s="286" t="s">
        <v>102</v>
      </c>
      <c r="F13" s="286"/>
      <c r="G13" s="286"/>
      <c r="H13" s="286"/>
      <c r="I13" s="286"/>
      <c r="J13" s="287"/>
      <c r="K13" s="31"/>
      <c r="L13" s="284"/>
      <c r="M13" s="265"/>
      <c r="N13" s="265"/>
      <c r="O13" s="265"/>
      <c r="P13" s="265"/>
      <c r="Q13" s="283"/>
      <c r="R13" s="284"/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/>
      <c r="AE13" s="265"/>
      <c r="AF13" s="265"/>
      <c r="AG13" s="265"/>
      <c r="AH13" s="265"/>
      <c r="AI13" s="283"/>
      <c r="AJ13" s="284"/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29">
        <v>15</v>
      </c>
      <c r="B14" s="107"/>
      <c r="C14" s="332">
        <v>8905</v>
      </c>
      <c r="D14" s="333"/>
      <c r="E14" s="286" t="s">
        <v>103</v>
      </c>
      <c r="F14" s="286"/>
      <c r="G14" s="286"/>
      <c r="H14" s="286"/>
      <c r="I14" s="286"/>
      <c r="J14" s="287"/>
      <c r="K14" s="31"/>
      <c r="L14" s="284"/>
      <c r="M14" s="265"/>
      <c r="N14" s="265"/>
      <c r="O14" s="265"/>
      <c r="P14" s="265"/>
      <c r="Q14" s="283"/>
      <c r="R14" s="284"/>
      <c r="S14" s="265"/>
      <c r="T14" s="265"/>
      <c r="U14" s="265"/>
      <c r="V14" s="265"/>
      <c r="W14" s="283"/>
      <c r="X14" s="284"/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/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29">
        <v>6</v>
      </c>
      <c r="B15" s="107"/>
      <c r="C15" s="332">
        <v>8180</v>
      </c>
      <c r="D15" s="333"/>
      <c r="E15" s="286" t="s">
        <v>104</v>
      </c>
      <c r="F15" s="286"/>
      <c r="G15" s="286"/>
      <c r="H15" s="286"/>
      <c r="I15" s="286"/>
      <c r="J15" s="287"/>
      <c r="K15" s="31"/>
      <c r="L15" s="284"/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/>
      <c r="Y15" s="265"/>
      <c r="Z15" s="265"/>
      <c r="AA15" s="265"/>
      <c r="AB15" s="265"/>
      <c r="AC15" s="283"/>
      <c r="AD15" s="284"/>
      <c r="AE15" s="265"/>
      <c r="AF15" s="265"/>
      <c r="AG15" s="265"/>
      <c r="AH15" s="265"/>
      <c r="AI15" s="283"/>
      <c r="AJ15" s="284"/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29">
        <v>9</v>
      </c>
      <c r="B16" s="107"/>
      <c r="C16" s="332">
        <v>5660</v>
      </c>
      <c r="D16" s="333"/>
      <c r="E16" s="286" t="s">
        <v>105</v>
      </c>
      <c r="F16" s="286"/>
      <c r="G16" s="286"/>
      <c r="H16" s="286"/>
      <c r="I16" s="286"/>
      <c r="J16" s="287"/>
      <c r="K16" s="31"/>
      <c r="L16" s="284">
        <v>1</v>
      </c>
      <c r="M16" s="265"/>
      <c r="N16" s="265"/>
      <c r="O16" s="265"/>
      <c r="P16" s="265"/>
      <c r="Q16" s="283"/>
      <c r="R16" s="284">
        <v>3</v>
      </c>
      <c r="S16" s="265"/>
      <c r="T16" s="265"/>
      <c r="U16" s="265"/>
      <c r="V16" s="265"/>
      <c r="W16" s="283"/>
      <c r="X16" s="284">
        <v>4</v>
      </c>
      <c r="Y16" s="265"/>
      <c r="Z16" s="265"/>
      <c r="AA16" s="265"/>
      <c r="AB16" s="265"/>
      <c r="AC16" s="283"/>
      <c r="AD16" s="284">
        <v>4</v>
      </c>
      <c r="AE16" s="265"/>
      <c r="AF16" s="265"/>
      <c r="AG16" s="265"/>
      <c r="AH16" s="265"/>
      <c r="AI16" s="283"/>
      <c r="AJ16" s="284"/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29">
        <v>13</v>
      </c>
      <c r="B17" s="107"/>
      <c r="C17" s="332">
        <v>5746</v>
      </c>
      <c r="D17" s="333"/>
      <c r="E17" s="286" t="s">
        <v>106</v>
      </c>
      <c r="F17" s="286"/>
      <c r="G17" s="286"/>
      <c r="H17" s="286"/>
      <c r="I17" s="286"/>
      <c r="J17" s="287"/>
      <c r="K17" s="31"/>
      <c r="L17" s="284">
        <v>1</v>
      </c>
      <c r="M17" s="265"/>
      <c r="N17" s="265"/>
      <c r="O17" s="265"/>
      <c r="P17" s="265"/>
      <c r="Q17" s="283"/>
      <c r="R17" s="284">
        <v>2</v>
      </c>
      <c r="S17" s="265"/>
      <c r="T17" s="265"/>
      <c r="U17" s="265"/>
      <c r="V17" s="265"/>
      <c r="W17" s="283"/>
      <c r="X17" s="284">
        <v>3</v>
      </c>
      <c r="Y17" s="265"/>
      <c r="Z17" s="265"/>
      <c r="AA17" s="265"/>
      <c r="AB17" s="265"/>
      <c r="AC17" s="283"/>
      <c r="AD17" s="284">
        <v>1</v>
      </c>
      <c r="AE17" s="265"/>
      <c r="AF17" s="265"/>
      <c r="AG17" s="265"/>
      <c r="AH17" s="265"/>
      <c r="AI17" s="283"/>
      <c r="AJ17" s="284">
        <v>3</v>
      </c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29">
        <v>8</v>
      </c>
      <c r="B18" s="107"/>
      <c r="C18" s="332">
        <v>5741</v>
      </c>
      <c r="D18" s="333"/>
      <c r="E18" s="286" t="s">
        <v>107</v>
      </c>
      <c r="F18" s="286"/>
      <c r="G18" s="286"/>
      <c r="H18" s="286"/>
      <c r="I18" s="286"/>
      <c r="J18" s="287"/>
      <c r="K18" s="31" t="s">
        <v>255</v>
      </c>
      <c r="L18" s="284">
        <v>5</v>
      </c>
      <c r="M18" s="265"/>
      <c r="N18" s="265"/>
      <c r="O18" s="265"/>
      <c r="P18" s="265"/>
      <c r="Q18" s="283"/>
      <c r="R18" s="284">
        <v>3</v>
      </c>
      <c r="S18" s="265"/>
      <c r="T18" s="265"/>
      <c r="U18" s="265"/>
      <c r="V18" s="265"/>
      <c r="W18" s="283"/>
      <c r="X18" s="284">
        <v>3</v>
      </c>
      <c r="Y18" s="265"/>
      <c r="Z18" s="265"/>
      <c r="AA18" s="265"/>
      <c r="AB18" s="265"/>
      <c r="AC18" s="283"/>
      <c r="AD18" s="284">
        <v>2</v>
      </c>
      <c r="AE18" s="265"/>
      <c r="AF18" s="265"/>
      <c r="AG18" s="265"/>
      <c r="AH18" s="265"/>
      <c r="AI18" s="283"/>
      <c r="AJ18" s="284"/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29">
        <v>10</v>
      </c>
      <c r="B19" s="107"/>
      <c r="C19" s="332">
        <v>5695</v>
      </c>
      <c r="D19" s="333"/>
      <c r="E19" s="286" t="s">
        <v>108</v>
      </c>
      <c r="F19" s="286"/>
      <c r="G19" s="286"/>
      <c r="H19" s="286"/>
      <c r="I19" s="286"/>
      <c r="J19" s="287"/>
      <c r="K19" s="31"/>
      <c r="L19" s="284"/>
      <c r="M19" s="265"/>
      <c r="N19" s="265"/>
      <c r="O19" s="265"/>
      <c r="P19" s="265"/>
      <c r="Q19" s="283"/>
      <c r="R19" s="284">
        <v>2</v>
      </c>
      <c r="S19" s="265"/>
      <c r="T19" s="265"/>
      <c r="U19" s="265"/>
      <c r="V19" s="265"/>
      <c r="W19" s="283"/>
      <c r="X19" s="284"/>
      <c r="Y19" s="265"/>
      <c r="Z19" s="265"/>
      <c r="AA19" s="265"/>
      <c r="AB19" s="265"/>
      <c r="AC19" s="283"/>
      <c r="AD19" s="284">
        <v>1</v>
      </c>
      <c r="AE19" s="265"/>
      <c r="AF19" s="265"/>
      <c r="AG19" s="265"/>
      <c r="AH19" s="265"/>
      <c r="AI19" s="283"/>
      <c r="AJ19" s="284"/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29">
        <v>12</v>
      </c>
      <c r="B20" s="107"/>
      <c r="C20" s="332">
        <v>9351</v>
      </c>
      <c r="D20" s="333"/>
      <c r="E20" s="286" t="s">
        <v>109</v>
      </c>
      <c r="F20" s="286"/>
      <c r="G20" s="286"/>
      <c r="H20" s="286"/>
      <c r="I20" s="286"/>
      <c r="J20" s="287"/>
      <c r="K20" s="31"/>
      <c r="L20" s="284">
        <v>1</v>
      </c>
      <c r="M20" s="265"/>
      <c r="N20" s="265"/>
      <c r="O20" s="265"/>
      <c r="P20" s="265"/>
      <c r="Q20" s="283"/>
      <c r="R20" s="284"/>
      <c r="S20" s="265"/>
      <c r="T20" s="265"/>
      <c r="U20" s="265"/>
      <c r="V20" s="265"/>
      <c r="W20" s="283"/>
      <c r="X20" s="284"/>
      <c r="Y20" s="265"/>
      <c r="Z20" s="265"/>
      <c r="AA20" s="265"/>
      <c r="AB20" s="265"/>
      <c r="AC20" s="283"/>
      <c r="AD20" s="284"/>
      <c r="AE20" s="265"/>
      <c r="AF20" s="265"/>
      <c r="AG20" s="265"/>
      <c r="AH20" s="265"/>
      <c r="AI20" s="283"/>
      <c r="AJ20" s="284"/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29">
        <v>4</v>
      </c>
      <c r="B21" s="107"/>
      <c r="C21" s="332">
        <v>5696</v>
      </c>
      <c r="D21" s="333"/>
      <c r="E21" s="286" t="s">
        <v>110</v>
      </c>
      <c r="F21" s="286"/>
      <c r="G21" s="286"/>
      <c r="H21" s="286"/>
      <c r="I21" s="286"/>
      <c r="J21" s="287"/>
      <c r="K21" s="31"/>
      <c r="L21" s="284"/>
      <c r="M21" s="265"/>
      <c r="N21" s="265"/>
      <c r="O21" s="265"/>
      <c r="P21" s="265"/>
      <c r="Q21" s="283"/>
      <c r="R21" s="284">
        <v>1</v>
      </c>
      <c r="S21" s="265"/>
      <c r="T21" s="265"/>
      <c r="U21" s="265"/>
      <c r="V21" s="265"/>
      <c r="W21" s="283"/>
      <c r="X21" s="284"/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>
        <v>1</v>
      </c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29">
        <v>3</v>
      </c>
      <c r="B22" s="107"/>
      <c r="C22" s="332">
        <v>7668</v>
      </c>
      <c r="D22" s="333"/>
      <c r="E22" s="286" t="s">
        <v>167</v>
      </c>
      <c r="F22" s="286"/>
      <c r="G22" s="286"/>
      <c r="H22" s="286"/>
      <c r="I22" s="286"/>
      <c r="J22" s="287"/>
      <c r="K22" s="31"/>
      <c r="L22" s="284"/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/>
      <c r="Y22" s="265"/>
      <c r="Z22" s="265"/>
      <c r="AA22" s="265"/>
      <c r="AB22" s="265"/>
      <c r="AC22" s="283"/>
      <c r="AD22" s="284"/>
      <c r="AE22" s="265"/>
      <c r="AF22" s="265"/>
      <c r="AG22" s="265" t="s">
        <v>253</v>
      </c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29">
        <v>11</v>
      </c>
      <c r="B23" s="107"/>
      <c r="C23" s="332">
        <v>5677</v>
      </c>
      <c r="D23" s="333"/>
      <c r="E23" s="286" t="s">
        <v>100</v>
      </c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 t="s">
        <v>191</v>
      </c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0"/>
      <c r="B24" s="108"/>
      <c r="C24" s="330"/>
      <c r="D24" s="331"/>
      <c r="E24" s="272"/>
      <c r="F24" s="272"/>
      <c r="G24" s="272"/>
      <c r="H24" s="272"/>
      <c r="I24" s="272"/>
      <c r="J24" s="273"/>
      <c r="K24" s="32"/>
      <c r="L24" s="274"/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/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1557</v>
      </c>
      <c r="D25" s="279"/>
      <c r="E25" s="280" t="s">
        <v>111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Maiwaelder, Ziegler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Maiwaelder, Ziegler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Maiwaelder, Ziegler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Gorpiel, Winkler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Gorpiel, Winkler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/>
      <c r="D26" s="265"/>
      <c r="E26" s="266"/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5635</v>
      </c>
      <c r="D27" s="258"/>
      <c r="E27" s="259" t="s">
        <v>112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33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 t="s">
        <v>254</v>
      </c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objects="1" scenarios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J28:AO29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P28:AU29"/>
    <mergeCell ref="A33:AN33"/>
    <mergeCell ref="A34:AU35"/>
    <mergeCell ref="AH70:AL70"/>
    <mergeCell ref="AM70:AT70"/>
    <mergeCell ref="A36:AU69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U71"/>
  <sheetViews>
    <sheetView view="pageLayout" topLeftCell="A3" zoomScaleNormal="100" workbookViewId="0">
      <selection activeCell="AJ20" sqref="AJ20:AL20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>Sokol Svinov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TJ Sokol Nezvěstice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TJ Sokol Kyšice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TJ Sokol Vracov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SK Studénka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>
        <f>Rozpis!G5</f>
        <v>3</v>
      </c>
      <c r="M5" s="245"/>
      <c r="N5" s="245"/>
      <c r="O5" s="245"/>
      <c r="P5" s="245"/>
      <c r="Q5" s="250"/>
      <c r="R5" s="309">
        <f>Rozpis!G8</f>
        <v>6</v>
      </c>
      <c r="S5" s="245"/>
      <c r="T5" s="245"/>
      <c r="U5" s="245"/>
      <c r="V5" s="245"/>
      <c r="W5" s="250"/>
      <c r="X5" s="309">
        <f>Rozpis!G10</f>
        <v>8</v>
      </c>
      <c r="Y5" s="245"/>
      <c r="Z5" s="245"/>
      <c r="AA5" s="245"/>
      <c r="AB5" s="245"/>
      <c r="AC5" s="250"/>
      <c r="AD5" s="245">
        <f>Rozpis!G12</f>
        <v>10</v>
      </c>
      <c r="AE5" s="245"/>
      <c r="AF5" s="245"/>
      <c r="AG5" s="245"/>
      <c r="AH5" s="245"/>
      <c r="AI5" s="250"/>
      <c r="AJ5" s="245">
        <f>Rozpis!G16</f>
        <v>14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IF(Rozpis!B5="","",Rozpis!B5)</f>
        <v>TJ Stará Huť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0.38888888888888884</v>
      </c>
      <c r="M6" s="245"/>
      <c r="N6" s="245"/>
      <c r="O6" s="245"/>
      <c r="P6" s="245"/>
      <c r="Q6" s="250"/>
      <c r="R6" s="303">
        <f>IF(R$5="","",VLOOKUP(R$5,Rozpis!$G:$T,2,0))</f>
        <v>0.47222222222222221</v>
      </c>
      <c r="S6" s="245"/>
      <c r="T6" s="245"/>
      <c r="U6" s="245"/>
      <c r="V6" s="245"/>
      <c r="W6" s="250"/>
      <c r="X6" s="303">
        <f>IF(X$5="","",VLOOKUP(X$5,Rozpis!$G:$T,2,0))</f>
        <v>0.52777777777777779</v>
      </c>
      <c r="Y6" s="245"/>
      <c r="Z6" s="245"/>
      <c r="AA6" s="245"/>
      <c r="AB6" s="245"/>
      <c r="AC6" s="250"/>
      <c r="AD6" s="303">
        <f>IF(AD$5="","",VLOOKUP(AD$5,Rozpis!$G:$T,2,0))</f>
        <v>0.58333333333333337</v>
      </c>
      <c r="AE6" s="245"/>
      <c r="AF6" s="245"/>
      <c r="AG6" s="245"/>
      <c r="AH6" s="245"/>
      <c r="AI6" s="250"/>
      <c r="AJ6" s="303">
        <f>IF(AJ$5="","",VLOOKUP(AJ$5,Rozpis!$G:$T,2,0))</f>
        <v>0.69444444444444453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14</v>
      </c>
      <c r="N7" s="245" t="s">
        <v>8</v>
      </c>
      <c r="O7" s="245"/>
      <c r="P7" s="7">
        <f>'Zápis 2. nasazený'!M7</f>
        <v>7</v>
      </c>
      <c r="Q7" s="8"/>
      <c r="R7" s="6"/>
      <c r="S7" s="6">
        <f>IF(COUNTA(R10:T24)=0,"",SUM(R10:T24))</f>
        <v>1</v>
      </c>
      <c r="T7" s="245" t="s">
        <v>8</v>
      </c>
      <c r="U7" s="245"/>
      <c r="V7" s="7">
        <f>'Zápis 5. nasazený'!S7</f>
        <v>8</v>
      </c>
      <c r="W7" s="8"/>
      <c r="X7" s="6"/>
      <c r="Y7" s="6">
        <f>IF(COUNTA(X10:Z24)=0,"",SUM(X10:Z24))</f>
        <v>12</v>
      </c>
      <c r="Z7" s="245" t="s">
        <v>8</v>
      </c>
      <c r="AA7" s="245"/>
      <c r="AB7" s="7">
        <f>'Zápis 1. nasazený'!Y7</f>
        <v>8</v>
      </c>
      <c r="AC7" s="8"/>
      <c r="AD7" s="9"/>
      <c r="AE7" s="6">
        <f>IF(COUNTA(AD10:AF24)=0,"",SUM(AD10:AF24))</f>
        <v>8</v>
      </c>
      <c r="AF7" s="293" t="s">
        <v>8</v>
      </c>
      <c r="AG7" s="293"/>
      <c r="AH7" s="106">
        <f>'Zápis 6. nasazený'!AE7</f>
        <v>6</v>
      </c>
      <c r="AI7" s="10"/>
      <c r="AJ7" s="9"/>
      <c r="AK7" s="6">
        <f>IF(COUNTA(AJ10:AL24)=0,"",SUM(AJ10:AL24))</f>
        <v>8</v>
      </c>
      <c r="AL7" s="293" t="s">
        <v>8</v>
      </c>
      <c r="AM7" s="293"/>
      <c r="AN7" s="106">
        <f>'Zápis 3. nasazený'!AK7</f>
        <v>4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6</v>
      </c>
      <c r="N8" s="297" t="s">
        <v>8</v>
      </c>
      <c r="O8" s="297"/>
      <c r="P8" s="13">
        <f>'Zápis 2. nasazený'!M8</f>
        <v>3</v>
      </c>
      <c r="Q8" s="14" t="s">
        <v>10</v>
      </c>
      <c r="R8" s="12" t="s">
        <v>9</v>
      </c>
      <c r="S8" s="33">
        <v>1</v>
      </c>
      <c r="T8" s="297" t="s">
        <v>8</v>
      </c>
      <c r="U8" s="297"/>
      <c r="V8" s="13">
        <f>'Zápis 5. nasazený'!S8</f>
        <v>4</v>
      </c>
      <c r="W8" s="14" t="s">
        <v>10</v>
      </c>
      <c r="X8" s="12" t="s">
        <v>9</v>
      </c>
      <c r="Y8" s="33">
        <v>6</v>
      </c>
      <c r="Z8" s="297" t="s">
        <v>8</v>
      </c>
      <c r="AA8" s="297"/>
      <c r="AB8" s="13">
        <f>'Zápis 1. nasazený'!Y8</f>
        <v>4</v>
      </c>
      <c r="AC8" s="14" t="s">
        <v>10</v>
      </c>
      <c r="AD8" s="15" t="s">
        <v>9</v>
      </c>
      <c r="AE8" s="111">
        <v>4</v>
      </c>
      <c r="AF8" s="310" t="s">
        <v>8</v>
      </c>
      <c r="AG8" s="310"/>
      <c r="AH8" s="105">
        <f>'Zápis 6. nasazený'!AE8</f>
        <v>3</v>
      </c>
      <c r="AI8" s="16" t="s">
        <v>10</v>
      </c>
      <c r="AJ8" s="15" t="s">
        <v>9</v>
      </c>
      <c r="AK8" s="111">
        <v>5</v>
      </c>
      <c r="AL8" s="310" t="s">
        <v>8</v>
      </c>
      <c r="AM8" s="310"/>
      <c r="AN8" s="105">
        <f>'Zápis 3. nasazený'!AK8</f>
        <v>0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29">
        <v>1</v>
      </c>
      <c r="B10" s="109" t="s">
        <v>54</v>
      </c>
      <c r="C10" s="265">
        <v>912</v>
      </c>
      <c r="D10" s="265"/>
      <c r="E10" s="286" t="s">
        <v>113</v>
      </c>
      <c r="F10" s="286"/>
      <c r="G10" s="286"/>
      <c r="H10" s="286"/>
      <c r="I10" s="286"/>
      <c r="J10" s="287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29"/>
      <c r="B11" s="109" t="s">
        <v>54</v>
      </c>
      <c r="C11" s="265"/>
      <c r="D11" s="265"/>
      <c r="E11" s="286"/>
      <c r="F11" s="286"/>
      <c r="G11" s="286"/>
      <c r="H11" s="286"/>
      <c r="I11" s="286"/>
      <c r="J11" s="287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29">
        <v>2</v>
      </c>
      <c r="B12" s="107"/>
      <c r="C12" s="332">
        <v>890</v>
      </c>
      <c r="D12" s="333"/>
      <c r="E12" s="286" t="s">
        <v>114</v>
      </c>
      <c r="F12" s="286"/>
      <c r="G12" s="286"/>
      <c r="H12" s="286"/>
      <c r="I12" s="286"/>
      <c r="J12" s="287"/>
      <c r="K12" s="31"/>
      <c r="L12" s="284"/>
      <c r="M12" s="265"/>
      <c r="N12" s="265"/>
      <c r="O12" s="265"/>
      <c r="P12" s="265"/>
      <c r="Q12" s="283"/>
      <c r="R12" s="284"/>
      <c r="S12" s="265"/>
      <c r="T12" s="265"/>
      <c r="U12" s="265"/>
      <c r="V12" s="265"/>
      <c r="W12" s="283"/>
      <c r="X12" s="284"/>
      <c r="Y12" s="265"/>
      <c r="Z12" s="265"/>
      <c r="AA12" s="265"/>
      <c r="AB12" s="265"/>
      <c r="AC12" s="283"/>
      <c r="AD12" s="284"/>
      <c r="AE12" s="265"/>
      <c r="AF12" s="265"/>
      <c r="AG12" s="265"/>
      <c r="AH12" s="265"/>
      <c r="AI12" s="283"/>
      <c r="AJ12" s="284"/>
      <c r="AK12" s="265"/>
      <c r="AL12" s="265"/>
      <c r="AM12" s="265"/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29">
        <v>7</v>
      </c>
      <c r="B13" s="107" t="s">
        <v>90</v>
      </c>
      <c r="C13" s="332">
        <v>892</v>
      </c>
      <c r="D13" s="333"/>
      <c r="E13" s="286" t="s">
        <v>115</v>
      </c>
      <c r="F13" s="286"/>
      <c r="G13" s="286"/>
      <c r="H13" s="286"/>
      <c r="I13" s="286"/>
      <c r="J13" s="287"/>
      <c r="K13" s="31"/>
      <c r="L13" s="284"/>
      <c r="M13" s="265"/>
      <c r="N13" s="265"/>
      <c r="O13" s="265"/>
      <c r="P13" s="265"/>
      <c r="Q13" s="283"/>
      <c r="R13" s="284"/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/>
      <c r="AE13" s="265"/>
      <c r="AF13" s="265"/>
      <c r="AG13" s="265"/>
      <c r="AH13" s="265"/>
      <c r="AI13" s="283"/>
      <c r="AJ13" s="284"/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29">
        <v>14</v>
      </c>
      <c r="B14" s="107"/>
      <c r="C14" s="332">
        <v>900</v>
      </c>
      <c r="D14" s="333"/>
      <c r="E14" s="286" t="s">
        <v>116</v>
      </c>
      <c r="F14" s="286"/>
      <c r="G14" s="286"/>
      <c r="H14" s="286"/>
      <c r="I14" s="286"/>
      <c r="J14" s="287"/>
      <c r="K14" s="31"/>
      <c r="L14" s="284"/>
      <c r="M14" s="265"/>
      <c r="N14" s="265"/>
      <c r="O14" s="265"/>
      <c r="P14" s="265"/>
      <c r="Q14" s="283"/>
      <c r="R14" s="284"/>
      <c r="S14" s="265"/>
      <c r="T14" s="265"/>
      <c r="U14" s="265"/>
      <c r="V14" s="265"/>
      <c r="W14" s="283"/>
      <c r="X14" s="284"/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/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29">
        <v>9</v>
      </c>
      <c r="B15" s="107"/>
      <c r="C15" s="332">
        <v>7308</v>
      </c>
      <c r="D15" s="333"/>
      <c r="E15" s="286" t="s">
        <v>117</v>
      </c>
      <c r="F15" s="286"/>
      <c r="G15" s="286"/>
      <c r="H15" s="286"/>
      <c r="I15" s="286"/>
      <c r="J15" s="287"/>
      <c r="K15" s="31"/>
      <c r="L15" s="284"/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>
        <v>2</v>
      </c>
      <c r="Y15" s="265"/>
      <c r="Z15" s="265"/>
      <c r="AA15" s="265"/>
      <c r="AB15" s="265"/>
      <c r="AC15" s="283"/>
      <c r="AD15" s="284">
        <v>2</v>
      </c>
      <c r="AE15" s="265"/>
      <c r="AF15" s="265"/>
      <c r="AG15" s="265"/>
      <c r="AH15" s="265"/>
      <c r="AI15" s="283"/>
      <c r="AJ15" s="284"/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29">
        <v>5</v>
      </c>
      <c r="B16" s="107"/>
      <c r="C16" s="332">
        <v>905</v>
      </c>
      <c r="D16" s="333"/>
      <c r="E16" s="286" t="s">
        <v>118</v>
      </c>
      <c r="F16" s="286"/>
      <c r="G16" s="286"/>
      <c r="H16" s="286"/>
      <c r="I16" s="286"/>
      <c r="J16" s="287"/>
      <c r="K16" s="31"/>
      <c r="L16" s="284">
        <v>7</v>
      </c>
      <c r="M16" s="265"/>
      <c r="N16" s="265"/>
      <c r="O16" s="265"/>
      <c r="P16" s="265"/>
      <c r="Q16" s="283"/>
      <c r="R16" s="284"/>
      <c r="S16" s="265"/>
      <c r="T16" s="265"/>
      <c r="U16" s="265"/>
      <c r="V16" s="265"/>
      <c r="W16" s="283"/>
      <c r="X16" s="284">
        <v>4</v>
      </c>
      <c r="Y16" s="265"/>
      <c r="Z16" s="265"/>
      <c r="AA16" s="265"/>
      <c r="AB16" s="265"/>
      <c r="AC16" s="283"/>
      <c r="AD16" s="284">
        <v>1</v>
      </c>
      <c r="AE16" s="265"/>
      <c r="AF16" s="265"/>
      <c r="AG16" s="265"/>
      <c r="AH16" s="265"/>
      <c r="AI16" s="283"/>
      <c r="AJ16" s="284">
        <v>3</v>
      </c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29">
        <v>10</v>
      </c>
      <c r="B17" s="107"/>
      <c r="C17" s="332">
        <v>913</v>
      </c>
      <c r="D17" s="333"/>
      <c r="E17" s="286" t="s">
        <v>119</v>
      </c>
      <c r="F17" s="286"/>
      <c r="G17" s="286"/>
      <c r="H17" s="286"/>
      <c r="I17" s="286"/>
      <c r="J17" s="287"/>
      <c r="K17" s="31"/>
      <c r="L17" s="284"/>
      <c r="M17" s="265"/>
      <c r="N17" s="265"/>
      <c r="O17" s="265"/>
      <c r="P17" s="265"/>
      <c r="Q17" s="283"/>
      <c r="R17" s="284"/>
      <c r="S17" s="265"/>
      <c r="T17" s="265"/>
      <c r="U17" s="265"/>
      <c r="V17" s="265"/>
      <c r="W17" s="283"/>
      <c r="X17" s="284">
        <v>2</v>
      </c>
      <c r="Y17" s="265"/>
      <c r="Z17" s="265"/>
      <c r="AA17" s="265"/>
      <c r="AB17" s="265"/>
      <c r="AC17" s="283"/>
      <c r="AD17" s="284"/>
      <c r="AE17" s="265"/>
      <c r="AF17" s="265"/>
      <c r="AG17" s="265"/>
      <c r="AH17" s="265"/>
      <c r="AI17" s="283"/>
      <c r="AJ17" s="284">
        <v>2</v>
      </c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29">
        <v>4</v>
      </c>
      <c r="B18" s="107"/>
      <c r="C18" s="332">
        <v>918</v>
      </c>
      <c r="D18" s="333"/>
      <c r="E18" s="286" t="s">
        <v>120</v>
      </c>
      <c r="F18" s="286"/>
      <c r="G18" s="286"/>
      <c r="H18" s="286"/>
      <c r="I18" s="286"/>
      <c r="J18" s="287"/>
      <c r="K18" s="31"/>
      <c r="L18" s="284">
        <v>6</v>
      </c>
      <c r="M18" s="265"/>
      <c r="N18" s="265"/>
      <c r="O18" s="265"/>
      <c r="P18" s="265"/>
      <c r="Q18" s="283"/>
      <c r="R18" s="284">
        <v>1</v>
      </c>
      <c r="S18" s="265"/>
      <c r="T18" s="265"/>
      <c r="U18" s="265"/>
      <c r="V18" s="265"/>
      <c r="W18" s="283"/>
      <c r="X18" s="284">
        <v>4</v>
      </c>
      <c r="Y18" s="265"/>
      <c r="Z18" s="265"/>
      <c r="AA18" s="265"/>
      <c r="AB18" s="265"/>
      <c r="AC18" s="283"/>
      <c r="AD18" s="284">
        <v>5</v>
      </c>
      <c r="AE18" s="265"/>
      <c r="AF18" s="265"/>
      <c r="AG18" s="265"/>
      <c r="AH18" s="265"/>
      <c r="AI18" s="283"/>
      <c r="AJ18" s="284">
        <v>2</v>
      </c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29">
        <v>8</v>
      </c>
      <c r="B19" s="107"/>
      <c r="C19" s="332">
        <v>6739</v>
      </c>
      <c r="D19" s="333"/>
      <c r="E19" s="286" t="s">
        <v>121</v>
      </c>
      <c r="F19" s="286"/>
      <c r="G19" s="286"/>
      <c r="H19" s="286"/>
      <c r="I19" s="286"/>
      <c r="J19" s="287"/>
      <c r="K19" s="31"/>
      <c r="L19" s="284"/>
      <c r="M19" s="265"/>
      <c r="N19" s="265"/>
      <c r="O19" s="265"/>
      <c r="P19" s="265"/>
      <c r="Q19" s="283"/>
      <c r="R19" s="284"/>
      <c r="S19" s="265"/>
      <c r="T19" s="265"/>
      <c r="U19" s="265"/>
      <c r="V19" s="265"/>
      <c r="W19" s="283"/>
      <c r="X19" s="284"/>
      <c r="Y19" s="265"/>
      <c r="Z19" s="265"/>
      <c r="AA19" s="265"/>
      <c r="AB19" s="265"/>
      <c r="AC19" s="283"/>
      <c r="AD19" s="284"/>
      <c r="AE19" s="265"/>
      <c r="AF19" s="265"/>
      <c r="AG19" s="265"/>
      <c r="AH19" s="265"/>
      <c r="AI19" s="283"/>
      <c r="AJ19" s="284"/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29">
        <v>3</v>
      </c>
      <c r="B20" s="107"/>
      <c r="C20" s="332">
        <v>9154</v>
      </c>
      <c r="D20" s="333"/>
      <c r="E20" s="286" t="s">
        <v>122</v>
      </c>
      <c r="F20" s="286"/>
      <c r="G20" s="286"/>
      <c r="H20" s="286"/>
      <c r="I20" s="286"/>
      <c r="J20" s="287"/>
      <c r="K20" s="31"/>
      <c r="L20" s="284"/>
      <c r="M20" s="265"/>
      <c r="N20" s="265"/>
      <c r="O20" s="265"/>
      <c r="P20" s="265"/>
      <c r="Q20" s="283"/>
      <c r="R20" s="284"/>
      <c r="S20" s="265"/>
      <c r="T20" s="265"/>
      <c r="U20" s="265"/>
      <c r="V20" s="265"/>
      <c r="W20" s="283"/>
      <c r="X20" s="284"/>
      <c r="Y20" s="265"/>
      <c r="Z20" s="265"/>
      <c r="AA20" s="265"/>
      <c r="AB20" s="265"/>
      <c r="AC20" s="283"/>
      <c r="AD20" s="284"/>
      <c r="AE20" s="265"/>
      <c r="AF20" s="265"/>
      <c r="AG20" s="265"/>
      <c r="AH20" s="265"/>
      <c r="AI20" s="283"/>
      <c r="AJ20" s="284"/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29">
        <v>6</v>
      </c>
      <c r="B21" s="107"/>
      <c r="C21" s="332">
        <v>9612</v>
      </c>
      <c r="D21" s="333"/>
      <c r="E21" s="286" t="s">
        <v>188</v>
      </c>
      <c r="F21" s="286"/>
      <c r="G21" s="286"/>
      <c r="H21" s="286"/>
      <c r="I21" s="286"/>
      <c r="J21" s="287"/>
      <c r="K21" s="31"/>
      <c r="L21" s="284">
        <v>1</v>
      </c>
      <c r="M21" s="265"/>
      <c r="N21" s="265"/>
      <c r="O21" s="265"/>
      <c r="P21" s="265"/>
      <c r="Q21" s="283"/>
      <c r="R21" s="284"/>
      <c r="S21" s="265"/>
      <c r="T21" s="265"/>
      <c r="U21" s="265"/>
      <c r="V21" s="265"/>
      <c r="W21" s="283"/>
      <c r="X21" s="284"/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>
        <v>1</v>
      </c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29"/>
      <c r="B22" s="107"/>
      <c r="C22" s="332"/>
      <c r="D22" s="333"/>
      <c r="E22" s="286"/>
      <c r="F22" s="286"/>
      <c r="G22" s="286"/>
      <c r="H22" s="286"/>
      <c r="I22" s="286"/>
      <c r="J22" s="287"/>
      <c r="K22" s="31"/>
      <c r="L22" s="284"/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/>
      <c r="Y22" s="265"/>
      <c r="Z22" s="265"/>
      <c r="AA22" s="265"/>
      <c r="AB22" s="265"/>
      <c r="AC22" s="283"/>
      <c r="AD22" s="284"/>
      <c r="AE22" s="265"/>
      <c r="AF22" s="265"/>
      <c r="AG22" s="265"/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29"/>
      <c r="B23" s="107"/>
      <c r="C23" s="332"/>
      <c r="D23" s="333"/>
      <c r="E23" s="286"/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/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0"/>
      <c r="B24" s="108"/>
      <c r="C24" s="330"/>
      <c r="D24" s="331"/>
      <c r="E24" s="272"/>
      <c r="F24" s="272"/>
      <c r="G24" s="272"/>
      <c r="H24" s="272"/>
      <c r="I24" s="272"/>
      <c r="J24" s="273"/>
      <c r="K24" s="32"/>
      <c r="L24" s="274"/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/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945</v>
      </c>
      <c r="D25" s="279"/>
      <c r="E25" s="280" t="s">
        <v>123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Gorpiel, Winkler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Gorpiel, Winkler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Maiwaelder, Ziegler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Gorpiel, Winkler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Gorpiel, Winkler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>
        <v>891</v>
      </c>
      <c r="D26" s="265"/>
      <c r="E26" s="266" t="s">
        <v>124</v>
      </c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944</v>
      </c>
      <c r="D27" s="258"/>
      <c r="E27" s="259" t="s">
        <v>125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28.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objects="1" scenarios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J28:AO29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P28:AU29"/>
    <mergeCell ref="A33:AN33"/>
    <mergeCell ref="A34:AU35"/>
    <mergeCell ref="A36:AU69"/>
    <mergeCell ref="AH70:AL70"/>
    <mergeCell ref="AM70:AT70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U71"/>
  <sheetViews>
    <sheetView view="pageLayout" topLeftCell="A34" zoomScaleNormal="100" workbookViewId="0">
      <selection activeCell="K20" sqref="K20"/>
    </sheetView>
  </sheetViews>
  <sheetFormatPr defaultRowHeight="15.6" x14ac:dyDescent="0.3"/>
  <cols>
    <col min="1" max="1" width="4.59765625" style="26" customWidth="1"/>
    <col min="2" max="2" width="4.59765625" style="27" customWidth="1"/>
    <col min="3" max="3" width="5.09765625" customWidth="1"/>
    <col min="4" max="10" width="4.59765625" customWidth="1"/>
    <col min="11" max="11" width="16.5" customWidth="1"/>
    <col min="12" max="12" width="1.5" bestFit="1" customWidth="1"/>
    <col min="13" max="13" width="7.5" customWidth="1"/>
    <col min="14" max="14" width="1" customWidth="1"/>
    <col min="15" max="15" width="1.09765625" customWidth="1"/>
    <col min="16" max="16" width="7.5" customWidth="1"/>
    <col min="17" max="18" width="1.5" bestFit="1" customWidth="1"/>
    <col min="19" max="19" width="7.5" customWidth="1"/>
    <col min="20" max="20" width="1" customWidth="1"/>
    <col min="21" max="21" width="1.09765625" customWidth="1"/>
    <col min="22" max="22" width="7.5" customWidth="1"/>
    <col min="23" max="24" width="1.5" bestFit="1" customWidth="1"/>
    <col min="25" max="25" width="7.5" customWidth="1"/>
    <col min="26" max="26" width="1" customWidth="1"/>
    <col min="27" max="27" width="1.09765625" customWidth="1"/>
    <col min="28" max="28" width="7.5" customWidth="1"/>
    <col min="29" max="30" width="1.5" bestFit="1" customWidth="1"/>
    <col min="31" max="31" width="7.5" customWidth="1"/>
    <col min="32" max="32" width="1" customWidth="1"/>
    <col min="33" max="33" width="1.09765625" customWidth="1"/>
    <col min="34" max="34" width="7.5" customWidth="1"/>
    <col min="35" max="36" width="1.5" bestFit="1" customWidth="1"/>
    <col min="37" max="37" width="7.5" customWidth="1"/>
    <col min="38" max="38" width="1" customWidth="1"/>
    <col min="39" max="39" width="1.09765625" customWidth="1"/>
    <col min="40" max="40" width="7.5" customWidth="1"/>
    <col min="41" max="42" width="1.5" bestFit="1" customWidth="1"/>
    <col min="43" max="43" width="7.5" customWidth="1"/>
    <col min="44" max="44" width="1" customWidth="1"/>
    <col min="45" max="45" width="1.09765625" customWidth="1"/>
    <col min="46" max="46" width="7.5" customWidth="1"/>
    <col min="47" max="47" width="1.5" bestFit="1" customWidth="1"/>
  </cols>
  <sheetData>
    <row r="1" spans="1:47" ht="16.8" thickTop="1" thickBot="1" x14ac:dyDescent="0.35">
      <c r="A1" s="323" t="s">
        <v>36</v>
      </c>
      <c r="B1" s="324"/>
      <c r="C1" s="324"/>
      <c r="D1" s="261" t="str">
        <f>IF('Zápis 1. nasazený'!D1:J1="","",'Zápis 1. nasazený'!D1:J1)</f>
        <v>ZLM - finále</v>
      </c>
      <c r="E1" s="261"/>
      <c r="F1" s="261"/>
      <c r="G1" s="261"/>
      <c r="H1" s="261"/>
      <c r="I1" s="261"/>
      <c r="J1" s="338"/>
      <c r="K1" s="327" t="s">
        <v>37</v>
      </c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8"/>
      <c r="AO1" s="328"/>
      <c r="AP1" s="328"/>
      <c r="AQ1" s="328"/>
      <c r="AR1" s="328"/>
      <c r="AS1" s="328"/>
      <c r="AT1" s="328"/>
      <c r="AU1" s="328"/>
    </row>
    <row r="2" spans="1:47" ht="17.25" customHeight="1" thickTop="1" x14ac:dyDescent="0.3">
      <c r="A2" s="304" t="s">
        <v>38</v>
      </c>
      <c r="B2" s="305"/>
      <c r="C2" s="305"/>
      <c r="D2" s="245" t="str">
        <f>IF('Zápis 1. nasazený'!D2:J2="","",'Zápis 1. nasazený'!D2:J2)</f>
        <v>dorostenky</v>
      </c>
      <c r="E2" s="245"/>
      <c r="F2" s="245"/>
      <c r="G2" s="245"/>
      <c r="H2" s="245"/>
      <c r="I2" s="245"/>
      <c r="J2" s="250"/>
      <c r="K2" s="329" t="s">
        <v>39</v>
      </c>
      <c r="L2" s="311" t="str">
        <f>IF(L$5="","",IF($D$6=VLOOKUP(L$5,Rozpis!$G:$T,3,0),VLOOKUP(L$5,Rozpis!$G:$T,5,0),VLOOKUP(L$5,Rozpis!$G:$T,3,0)))</f>
        <v>TJ Sokol Kyšice</v>
      </c>
      <c r="M2" s="311"/>
      <c r="N2" s="311"/>
      <c r="O2" s="311"/>
      <c r="P2" s="311"/>
      <c r="Q2" s="312"/>
      <c r="R2" s="311" t="str">
        <f>IF(R$5="","",IF($D$6=VLOOKUP(R$5,Rozpis!$G:$T,3,0),VLOOKUP(R$5,Rozpis!$G:$T,5,0),VLOOKUP(R$5,Rozpis!$G:$T,3,0)))</f>
        <v>TJ Stará Huť</v>
      </c>
      <c r="S2" s="311"/>
      <c r="T2" s="311"/>
      <c r="U2" s="311"/>
      <c r="V2" s="311"/>
      <c r="W2" s="312"/>
      <c r="X2" s="311" t="str">
        <f>IF(X$5="","",IF($D$6=VLOOKUP(X$5,Rozpis!$G:$T,3,0),VLOOKUP(X$5,Rozpis!$G:$T,5,0),VLOOKUP(X$5,Rozpis!$G:$T,3,0)))</f>
        <v>SK Studénka</v>
      </c>
      <c r="Y2" s="311"/>
      <c r="Z2" s="311"/>
      <c r="AA2" s="311"/>
      <c r="AB2" s="311"/>
      <c r="AC2" s="312"/>
      <c r="AD2" s="311" t="str">
        <f>IF(AD$5="","",IF($D$6=VLOOKUP(AD$5,Rozpis!$G:$T,3,0),VLOOKUP(AD$5,Rozpis!$G:$T,5,0),VLOOKUP(AD$5,Rozpis!$G:$T,3,0)))</f>
        <v>Sokol Svinov</v>
      </c>
      <c r="AE2" s="311"/>
      <c r="AF2" s="311"/>
      <c r="AG2" s="311"/>
      <c r="AH2" s="311"/>
      <c r="AI2" s="312"/>
      <c r="AJ2" s="311" t="str">
        <f>IF(AJ$5="","",IF($D$6=VLOOKUP(AJ$5,Rozpis!$G:$T,3,0),VLOOKUP(AJ$5,Rozpis!$G:$T,5,0),VLOOKUP(AJ$5,Rozpis!$G:$T,3,0)))</f>
        <v>TJ Sokol Vracov</v>
      </c>
      <c r="AK2" s="311"/>
      <c r="AL2" s="311"/>
      <c r="AM2" s="311"/>
      <c r="AN2" s="311"/>
      <c r="AO2" s="312"/>
      <c r="AP2" s="315" t="str">
        <f>IF(AP$5="","",IF($D$6=VLOOKUP(AP$5,Rozpis!$G:$T,3,0),VLOOKUP(AP$5,Rozpis!$G:$T,5,0),VLOOKUP(AP$5,Rozpis!$G:$T,3,0)))</f>
        <v/>
      </c>
      <c r="AQ2" s="316"/>
      <c r="AR2" s="316"/>
      <c r="AS2" s="316"/>
      <c r="AT2" s="316"/>
      <c r="AU2" s="317"/>
    </row>
    <row r="3" spans="1:47" x14ac:dyDescent="0.3">
      <c r="A3" s="304" t="s">
        <v>40</v>
      </c>
      <c r="B3" s="305"/>
      <c r="C3" s="305"/>
      <c r="D3" s="245" t="str">
        <f>IF('Zápis 1. nasazený'!D3:J3="","",'Zápis 1. nasazený'!D3:J3)</f>
        <v>TJ Sokol Vracov</v>
      </c>
      <c r="E3" s="245"/>
      <c r="F3" s="245"/>
      <c r="G3" s="245"/>
      <c r="H3" s="245"/>
      <c r="I3" s="245"/>
      <c r="J3" s="250"/>
      <c r="K3" s="271"/>
      <c r="L3" s="313"/>
      <c r="M3" s="313"/>
      <c r="N3" s="313"/>
      <c r="O3" s="313"/>
      <c r="P3" s="313"/>
      <c r="Q3" s="314"/>
      <c r="R3" s="313"/>
      <c r="S3" s="313"/>
      <c r="T3" s="313"/>
      <c r="U3" s="313"/>
      <c r="V3" s="313"/>
      <c r="W3" s="314"/>
      <c r="X3" s="313"/>
      <c r="Y3" s="313"/>
      <c r="Z3" s="313"/>
      <c r="AA3" s="313"/>
      <c r="AB3" s="313"/>
      <c r="AC3" s="314"/>
      <c r="AD3" s="313"/>
      <c r="AE3" s="313"/>
      <c r="AF3" s="313"/>
      <c r="AG3" s="313"/>
      <c r="AH3" s="313"/>
      <c r="AI3" s="314"/>
      <c r="AJ3" s="313"/>
      <c r="AK3" s="313"/>
      <c r="AL3" s="313"/>
      <c r="AM3" s="313"/>
      <c r="AN3" s="313"/>
      <c r="AO3" s="314"/>
      <c r="AP3" s="318"/>
      <c r="AQ3" s="319"/>
      <c r="AR3" s="319"/>
      <c r="AS3" s="319"/>
      <c r="AT3" s="319"/>
      <c r="AU3" s="320"/>
    </row>
    <row r="4" spans="1:47" x14ac:dyDescent="0.3">
      <c r="A4" s="304" t="s">
        <v>41</v>
      </c>
      <c r="B4" s="305"/>
      <c r="C4" s="305"/>
      <c r="D4" s="336">
        <f>IF('Zápis 1. nasazený'!D4:J4="","",'Zápis 1. nasazený'!D4:J4)</f>
        <v>45738</v>
      </c>
      <c r="E4" s="336"/>
      <c r="F4" s="336"/>
      <c r="G4" s="336"/>
      <c r="H4" s="336"/>
      <c r="I4" s="336"/>
      <c r="J4" s="337"/>
      <c r="K4" s="271"/>
      <c r="L4" s="313"/>
      <c r="M4" s="313"/>
      <c r="N4" s="313"/>
      <c r="O4" s="313"/>
      <c r="P4" s="313"/>
      <c r="Q4" s="314"/>
      <c r="R4" s="313"/>
      <c r="S4" s="313"/>
      <c r="T4" s="313"/>
      <c r="U4" s="313"/>
      <c r="V4" s="313"/>
      <c r="W4" s="314"/>
      <c r="X4" s="313"/>
      <c r="Y4" s="313"/>
      <c r="Z4" s="313"/>
      <c r="AA4" s="313"/>
      <c r="AB4" s="313"/>
      <c r="AC4" s="314"/>
      <c r="AD4" s="313"/>
      <c r="AE4" s="313"/>
      <c r="AF4" s="313"/>
      <c r="AG4" s="313"/>
      <c r="AH4" s="313"/>
      <c r="AI4" s="314"/>
      <c r="AJ4" s="313"/>
      <c r="AK4" s="313"/>
      <c r="AL4" s="313"/>
      <c r="AM4" s="313"/>
      <c r="AN4" s="313"/>
      <c r="AO4" s="314"/>
      <c r="AP4" s="318"/>
      <c r="AQ4" s="319"/>
      <c r="AR4" s="319"/>
      <c r="AS4" s="319"/>
      <c r="AT4" s="319"/>
      <c r="AU4" s="320"/>
    </row>
    <row r="5" spans="1:47" x14ac:dyDescent="0.3">
      <c r="A5" s="304" t="s">
        <v>42</v>
      </c>
      <c r="B5" s="305"/>
      <c r="C5" s="305"/>
      <c r="D5" s="334" t="str">
        <f>IF('Zápis 1. nasazený'!D5:J5="","",'Zápis 1. nasazený'!D5:J5)</f>
        <v>2x 17 minut</v>
      </c>
      <c r="E5" s="334"/>
      <c r="F5" s="334"/>
      <c r="G5" s="334"/>
      <c r="H5" s="334"/>
      <c r="I5" s="334"/>
      <c r="J5" s="335"/>
      <c r="K5" s="5" t="s">
        <v>43</v>
      </c>
      <c r="L5" s="245">
        <f>Rozpis!G4</f>
        <v>2</v>
      </c>
      <c r="M5" s="245"/>
      <c r="N5" s="245"/>
      <c r="O5" s="245"/>
      <c r="P5" s="245"/>
      <c r="Q5" s="250"/>
      <c r="R5" s="309">
        <f>Rozpis!G8</f>
        <v>6</v>
      </c>
      <c r="S5" s="245"/>
      <c r="T5" s="245"/>
      <c r="U5" s="245"/>
      <c r="V5" s="245"/>
      <c r="W5" s="250"/>
      <c r="X5" s="309">
        <f>Rozpis!G11</f>
        <v>9</v>
      </c>
      <c r="Y5" s="245"/>
      <c r="Z5" s="245"/>
      <c r="AA5" s="245"/>
      <c r="AB5" s="245"/>
      <c r="AC5" s="250"/>
      <c r="AD5" s="245">
        <f>Rozpis!G13</f>
        <v>11</v>
      </c>
      <c r="AE5" s="245"/>
      <c r="AF5" s="245"/>
      <c r="AG5" s="245"/>
      <c r="AH5" s="245"/>
      <c r="AI5" s="250"/>
      <c r="AJ5" s="245">
        <f>Rozpis!G15</f>
        <v>13</v>
      </c>
      <c r="AK5" s="245"/>
      <c r="AL5" s="245"/>
      <c r="AM5" s="245"/>
      <c r="AN5" s="245"/>
      <c r="AO5" s="250"/>
      <c r="AP5" s="245"/>
      <c r="AQ5" s="245"/>
      <c r="AR5" s="245"/>
      <c r="AS5" s="245"/>
      <c r="AT5" s="245"/>
      <c r="AU5" s="250"/>
    </row>
    <row r="6" spans="1:47" ht="16.5" customHeight="1" x14ac:dyDescent="0.3">
      <c r="A6" s="299" t="s">
        <v>44</v>
      </c>
      <c r="B6" s="300"/>
      <c r="C6" s="300"/>
      <c r="D6" s="301" t="str">
        <f>IF(Rozpis!B6="","",Rozpis!B6)</f>
        <v>TJ Sokol Nezvěstice</v>
      </c>
      <c r="E6" s="301"/>
      <c r="F6" s="301"/>
      <c r="G6" s="301"/>
      <c r="H6" s="301"/>
      <c r="I6" s="301"/>
      <c r="J6" s="302"/>
      <c r="K6" s="5" t="s">
        <v>45</v>
      </c>
      <c r="L6" s="303">
        <f>IF(L$5="","",VLOOKUP(L$5,Rozpis!$G:$T,2,0))</f>
        <v>0.36111111111111105</v>
      </c>
      <c r="M6" s="245"/>
      <c r="N6" s="245"/>
      <c r="O6" s="245"/>
      <c r="P6" s="245"/>
      <c r="Q6" s="250"/>
      <c r="R6" s="303">
        <f>IF(R$5="","",VLOOKUP(R$5,Rozpis!$G:$T,2,0))</f>
        <v>0.47222222222222221</v>
      </c>
      <c r="S6" s="245"/>
      <c r="T6" s="245"/>
      <c r="U6" s="245"/>
      <c r="V6" s="245"/>
      <c r="W6" s="250"/>
      <c r="X6" s="303">
        <f>IF(X$5="","",VLOOKUP(X$5,Rozpis!$G:$T,2,0))</f>
        <v>0.55555555555555558</v>
      </c>
      <c r="Y6" s="245"/>
      <c r="Z6" s="245"/>
      <c r="AA6" s="245"/>
      <c r="AB6" s="245"/>
      <c r="AC6" s="250"/>
      <c r="AD6" s="303">
        <f>IF(AD$5="","",VLOOKUP(AD$5,Rozpis!$G:$T,2,0))</f>
        <v>0.61111111111111116</v>
      </c>
      <c r="AE6" s="245"/>
      <c r="AF6" s="245"/>
      <c r="AG6" s="245"/>
      <c r="AH6" s="245"/>
      <c r="AI6" s="250"/>
      <c r="AJ6" s="303">
        <f>IF(AJ$5="","",VLOOKUP(AJ$5,Rozpis!$G:$T,2,0))</f>
        <v>0.66666666666666674</v>
      </c>
      <c r="AK6" s="245"/>
      <c r="AL6" s="245"/>
      <c r="AM6" s="245"/>
      <c r="AN6" s="245"/>
      <c r="AO6" s="250"/>
      <c r="AP6" s="303" t="str">
        <f>IF(AP$5="","",VLOOKUP(AP$5,Rozpis!$G:$T,2,0))</f>
        <v/>
      </c>
      <c r="AQ6" s="245"/>
      <c r="AR6" s="245"/>
      <c r="AS6" s="245"/>
      <c r="AT6" s="245"/>
      <c r="AU6" s="250"/>
    </row>
    <row r="7" spans="1:47" x14ac:dyDescent="0.3">
      <c r="A7" s="299"/>
      <c r="B7" s="300"/>
      <c r="C7" s="300"/>
      <c r="D7" s="301"/>
      <c r="E7" s="301"/>
      <c r="F7" s="301"/>
      <c r="G7" s="301"/>
      <c r="H7" s="301"/>
      <c r="I7" s="301"/>
      <c r="J7" s="302"/>
      <c r="K7" s="5" t="s">
        <v>46</v>
      </c>
      <c r="L7" s="6"/>
      <c r="M7" s="6">
        <f>IF(COUNTA(L10:N24)=0,"",SUM(L10:N24))</f>
        <v>11</v>
      </c>
      <c r="N7" s="245" t="s">
        <v>8</v>
      </c>
      <c r="O7" s="245"/>
      <c r="P7" s="7">
        <f>'Zápis 1. nasazený'!M7</f>
        <v>5</v>
      </c>
      <c r="Q7" s="8"/>
      <c r="R7" s="6"/>
      <c r="S7" s="6">
        <f>IF(COUNTA(R10:T24)=0,"",SUM(R10:T24))</f>
        <v>8</v>
      </c>
      <c r="T7" s="245" t="s">
        <v>8</v>
      </c>
      <c r="U7" s="245"/>
      <c r="V7" s="7">
        <f>'Zápis 4. nasazený'!S7</f>
        <v>1</v>
      </c>
      <c r="W7" s="8"/>
      <c r="X7" s="6"/>
      <c r="Y7" s="6">
        <f>IF(COUNTA(X10:Z24)=0,"",SUM(X10:Z24))</f>
        <v>13</v>
      </c>
      <c r="Z7" s="245" t="s">
        <v>8</v>
      </c>
      <c r="AA7" s="245"/>
      <c r="AB7" s="7">
        <f>'Zápis 3. nasazený'!Y7</f>
        <v>10</v>
      </c>
      <c r="AC7" s="8"/>
      <c r="AD7" s="9"/>
      <c r="AE7" s="6">
        <f>IF(COUNTA(AD10:AF24)=0,"",SUM(AD10:AF24))</f>
        <v>11</v>
      </c>
      <c r="AF7" s="293" t="s">
        <v>8</v>
      </c>
      <c r="AG7" s="293"/>
      <c r="AH7" s="106">
        <f>'Zápis 2. nasazený'!AE7</f>
        <v>3</v>
      </c>
      <c r="AI7" s="10"/>
      <c r="AJ7" s="9"/>
      <c r="AK7" s="6">
        <f>IF(COUNTA(AJ10:AL24)=0,"",SUM(AJ10:AL24))</f>
        <v>16</v>
      </c>
      <c r="AL7" s="293" t="s">
        <v>8</v>
      </c>
      <c r="AM7" s="293"/>
      <c r="AN7" s="106">
        <f>'Zápis 6. nasazený'!AK7</f>
        <v>6</v>
      </c>
      <c r="AO7" s="10"/>
      <c r="AP7" s="9"/>
      <c r="AQ7" s="6" t="str">
        <f>IF(COUNTA(AP10:AR24)=0,"",SUM(AP10:AR24))</f>
        <v/>
      </c>
      <c r="AR7" s="293" t="s">
        <v>8</v>
      </c>
      <c r="AS7" s="293"/>
      <c r="AT7" s="9"/>
      <c r="AU7" s="10"/>
    </row>
    <row r="8" spans="1:47" ht="16.2" thickBot="1" x14ac:dyDescent="0.35">
      <c r="A8" s="299"/>
      <c r="B8" s="300"/>
      <c r="C8" s="300"/>
      <c r="D8" s="301"/>
      <c r="E8" s="301"/>
      <c r="F8" s="301"/>
      <c r="G8" s="301"/>
      <c r="H8" s="301"/>
      <c r="I8" s="301"/>
      <c r="J8" s="302"/>
      <c r="K8" s="11" t="s">
        <v>47</v>
      </c>
      <c r="L8" s="12" t="s">
        <v>9</v>
      </c>
      <c r="M8" s="33">
        <v>7</v>
      </c>
      <c r="N8" s="297" t="s">
        <v>8</v>
      </c>
      <c r="O8" s="297"/>
      <c r="P8" s="13">
        <f>'Zápis 1. nasazený'!M8</f>
        <v>4</v>
      </c>
      <c r="Q8" s="14" t="s">
        <v>10</v>
      </c>
      <c r="R8" s="12" t="s">
        <v>9</v>
      </c>
      <c r="S8" s="33">
        <v>4</v>
      </c>
      <c r="T8" s="297" t="s">
        <v>8</v>
      </c>
      <c r="U8" s="297"/>
      <c r="V8" s="13">
        <f>'Zápis 4. nasazený'!S8</f>
        <v>1</v>
      </c>
      <c r="W8" s="14" t="s">
        <v>10</v>
      </c>
      <c r="X8" s="12" t="s">
        <v>9</v>
      </c>
      <c r="Y8" s="33">
        <v>8</v>
      </c>
      <c r="Z8" s="297" t="s">
        <v>8</v>
      </c>
      <c r="AA8" s="297"/>
      <c r="AB8" s="13">
        <f>'Zápis 3. nasazený'!Y8</f>
        <v>6</v>
      </c>
      <c r="AC8" s="14" t="s">
        <v>10</v>
      </c>
      <c r="AD8" s="15" t="s">
        <v>9</v>
      </c>
      <c r="AE8" s="111">
        <v>4</v>
      </c>
      <c r="AF8" s="310" t="s">
        <v>8</v>
      </c>
      <c r="AG8" s="310"/>
      <c r="AH8" s="105">
        <f>'Zápis 2. nasazený'!AE8</f>
        <v>3</v>
      </c>
      <c r="AI8" s="16" t="s">
        <v>10</v>
      </c>
      <c r="AJ8" s="15" t="s">
        <v>9</v>
      </c>
      <c r="AK8" s="111">
        <v>9</v>
      </c>
      <c r="AL8" s="310" t="s">
        <v>8</v>
      </c>
      <c r="AM8" s="310"/>
      <c r="AN8" s="105">
        <f>'Zápis 6. nasazený'!AK8</f>
        <v>4</v>
      </c>
      <c r="AO8" s="16" t="s">
        <v>10</v>
      </c>
      <c r="AP8" s="15" t="s">
        <v>9</v>
      </c>
      <c r="AQ8" s="15"/>
      <c r="AR8" s="310" t="s">
        <v>8</v>
      </c>
      <c r="AS8" s="310"/>
      <c r="AT8" s="15"/>
      <c r="AU8" s="16" t="s">
        <v>10</v>
      </c>
    </row>
    <row r="9" spans="1:47" ht="16.2" thickTop="1" x14ac:dyDescent="0.3">
      <c r="A9" s="294" t="s">
        <v>48</v>
      </c>
      <c r="B9" s="295"/>
      <c r="C9" s="295" t="s">
        <v>49</v>
      </c>
      <c r="D9" s="295"/>
      <c r="E9" s="295" t="s">
        <v>50</v>
      </c>
      <c r="F9" s="295"/>
      <c r="G9" s="295"/>
      <c r="H9" s="295"/>
      <c r="I9" s="295"/>
      <c r="J9" s="296"/>
      <c r="K9" s="17" t="s">
        <v>51</v>
      </c>
      <c r="L9" s="292" t="s">
        <v>52</v>
      </c>
      <c r="M9" s="278"/>
      <c r="N9" s="278"/>
      <c r="O9" s="278" t="s">
        <v>53</v>
      </c>
      <c r="P9" s="278"/>
      <c r="Q9" s="291"/>
      <c r="R9" s="292" t="s">
        <v>52</v>
      </c>
      <c r="S9" s="278"/>
      <c r="T9" s="278"/>
      <c r="U9" s="278" t="s">
        <v>53</v>
      </c>
      <c r="V9" s="278"/>
      <c r="W9" s="291"/>
      <c r="X9" s="292" t="s">
        <v>52</v>
      </c>
      <c r="Y9" s="278"/>
      <c r="Z9" s="278"/>
      <c r="AA9" s="278" t="s">
        <v>53</v>
      </c>
      <c r="AB9" s="278"/>
      <c r="AC9" s="291"/>
      <c r="AD9" s="292" t="s">
        <v>52</v>
      </c>
      <c r="AE9" s="278"/>
      <c r="AF9" s="278"/>
      <c r="AG9" s="278" t="s">
        <v>53</v>
      </c>
      <c r="AH9" s="278"/>
      <c r="AI9" s="291"/>
      <c r="AJ9" s="292" t="s">
        <v>52</v>
      </c>
      <c r="AK9" s="278"/>
      <c r="AL9" s="278"/>
      <c r="AM9" s="278" t="s">
        <v>53</v>
      </c>
      <c r="AN9" s="278"/>
      <c r="AO9" s="291"/>
      <c r="AP9" s="292" t="s">
        <v>52</v>
      </c>
      <c r="AQ9" s="278"/>
      <c r="AR9" s="278"/>
      <c r="AS9" s="278" t="s">
        <v>53</v>
      </c>
      <c r="AT9" s="278"/>
      <c r="AU9" s="298"/>
    </row>
    <row r="10" spans="1:47" ht="19.649999999999999" customHeight="1" x14ac:dyDescent="0.3">
      <c r="A10" s="366">
        <v>22</v>
      </c>
      <c r="B10" s="109" t="s">
        <v>54</v>
      </c>
      <c r="C10" s="265">
        <v>3509</v>
      </c>
      <c r="D10" s="265"/>
      <c r="E10" s="286" t="s">
        <v>126</v>
      </c>
      <c r="F10" s="286"/>
      <c r="G10" s="286"/>
      <c r="H10" s="286"/>
      <c r="I10" s="286"/>
      <c r="J10" s="287"/>
      <c r="K10" s="31"/>
      <c r="L10" s="284"/>
      <c r="M10" s="265"/>
      <c r="N10" s="265"/>
      <c r="O10" s="265"/>
      <c r="P10" s="265"/>
      <c r="Q10" s="283"/>
      <c r="R10" s="284"/>
      <c r="S10" s="265"/>
      <c r="T10" s="265"/>
      <c r="U10" s="265"/>
      <c r="V10" s="265"/>
      <c r="W10" s="283"/>
      <c r="X10" s="284"/>
      <c r="Y10" s="265"/>
      <c r="Z10" s="265"/>
      <c r="AA10" s="265"/>
      <c r="AB10" s="265"/>
      <c r="AC10" s="283"/>
      <c r="AD10" s="284"/>
      <c r="AE10" s="265"/>
      <c r="AF10" s="265"/>
      <c r="AG10" s="265"/>
      <c r="AH10" s="265"/>
      <c r="AI10" s="283"/>
      <c r="AJ10" s="284"/>
      <c r="AK10" s="265"/>
      <c r="AL10" s="265"/>
      <c r="AM10" s="265"/>
      <c r="AN10" s="265"/>
      <c r="AO10" s="283"/>
      <c r="AP10" s="284"/>
      <c r="AQ10" s="265"/>
      <c r="AR10" s="265"/>
      <c r="AS10" s="265"/>
      <c r="AT10" s="265"/>
      <c r="AU10" s="285"/>
    </row>
    <row r="11" spans="1:47" ht="19.649999999999999" customHeight="1" x14ac:dyDescent="0.3">
      <c r="A11" s="366">
        <v>27</v>
      </c>
      <c r="B11" s="109" t="s">
        <v>54</v>
      </c>
      <c r="C11" s="265">
        <v>6900</v>
      </c>
      <c r="D11" s="265"/>
      <c r="E11" s="286" t="s">
        <v>127</v>
      </c>
      <c r="F11" s="286"/>
      <c r="G11" s="286"/>
      <c r="H11" s="286"/>
      <c r="I11" s="286"/>
      <c r="J11" s="287"/>
      <c r="K11" s="31"/>
      <c r="L11" s="284"/>
      <c r="M11" s="265"/>
      <c r="N11" s="265"/>
      <c r="O11" s="265"/>
      <c r="P11" s="265"/>
      <c r="Q11" s="283"/>
      <c r="R11" s="284"/>
      <c r="S11" s="265"/>
      <c r="T11" s="265"/>
      <c r="U11" s="265"/>
      <c r="V11" s="265"/>
      <c r="W11" s="283"/>
      <c r="X11" s="284"/>
      <c r="Y11" s="265"/>
      <c r="Z11" s="265"/>
      <c r="AA11" s="265"/>
      <c r="AB11" s="265"/>
      <c r="AC11" s="283"/>
      <c r="AD11" s="284"/>
      <c r="AE11" s="265"/>
      <c r="AF11" s="265"/>
      <c r="AG11" s="265"/>
      <c r="AH11" s="265"/>
      <c r="AI11" s="283"/>
      <c r="AJ11" s="284"/>
      <c r="AK11" s="265"/>
      <c r="AL11" s="265"/>
      <c r="AM11" s="265"/>
      <c r="AN11" s="265"/>
      <c r="AO11" s="283"/>
      <c r="AP11" s="284"/>
      <c r="AQ11" s="265"/>
      <c r="AR11" s="265"/>
      <c r="AS11" s="265"/>
      <c r="AT11" s="265"/>
      <c r="AU11" s="285"/>
    </row>
    <row r="12" spans="1:47" ht="19.649999999999999" customHeight="1" x14ac:dyDescent="0.3">
      <c r="A12" s="366" t="s">
        <v>225</v>
      </c>
      <c r="B12" s="107" t="s">
        <v>90</v>
      </c>
      <c r="C12" s="332">
        <v>3497</v>
      </c>
      <c r="D12" s="333"/>
      <c r="E12" s="286" t="s">
        <v>128</v>
      </c>
      <c r="F12" s="286"/>
      <c r="G12" s="286"/>
      <c r="H12" s="286"/>
      <c r="I12" s="286"/>
      <c r="J12" s="287"/>
      <c r="K12" s="31"/>
      <c r="L12" s="284"/>
      <c r="M12" s="265"/>
      <c r="N12" s="265"/>
      <c r="O12" s="265"/>
      <c r="P12" s="265"/>
      <c r="Q12" s="283"/>
      <c r="R12" s="284">
        <v>4</v>
      </c>
      <c r="S12" s="265"/>
      <c r="T12" s="265"/>
      <c r="U12" s="265"/>
      <c r="V12" s="265"/>
      <c r="W12" s="283"/>
      <c r="X12" s="284">
        <v>6</v>
      </c>
      <c r="Y12" s="265"/>
      <c r="Z12" s="265"/>
      <c r="AA12" s="265"/>
      <c r="AB12" s="265"/>
      <c r="AC12" s="283"/>
      <c r="AD12" s="284">
        <v>6</v>
      </c>
      <c r="AE12" s="265"/>
      <c r="AF12" s="265"/>
      <c r="AG12" s="265"/>
      <c r="AH12" s="265"/>
      <c r="AI12" s="283"/>
      <c r="AJ12" s="284">
        <v>3</v>
      </c>
      <c r="AK12" s="265"/>
      <c r="AL12" s="265"/>
      <c r="AM12" s="265"/>
      <c r="AN12" s="265"/>
      <c r="AO12" s="283"/>
      <c r="AP12" s="284"/>
      <c r="AQ12" s="265"/>
      <c r="AR12" s="265"/>
      <c r="AS12" s="265"/>
      <c r="AT12" s="265"/>
      <c r="AU12" s="285"/>
    </row>
    <row r="13" spans="1:47" ht="19.649999999999999" customHeight="1" x14ac:dyDescent="0.3">
      <c r="A13" s="366">
        <v>12</v>
      </c>
      <c r="B13" s="107"/>
      <c r="C13" s="332">
        <v>3530</v>
      </c>
      <c r="D13" s="333"/>
      <c r="E13" s="286" t="s">
        <v>129</v>
      </c>
      <c r="F13" s="286"/>
      <c r="G13" s="286"/>
      <c r="H13" s="286"/>
      <c r="I13" s="286"/>
      <c r="J13" s="287"/>
      <c r="K13" s="31"/>
      <c r="L13" s="284">
        <v>2</v>
      </c>
      <c r="M13" s="265"/>
      <c r="N13" s="265"/>
      <c r="O13" s="265"/>
      <c r="P13" s="265"/>
      <c r="Q13" s="283"/>
      <c r="R13" s="284">
        <v>1</v>
      </c>
      <c r="S13" s="265"/>
      <c r="T13" s="265"/>
      <c r="U13" s="265"/>
      <c r="V13" s="265"/>
      <c r="W13" s="283"/>
      <c r="X13" s="284"/>
      <c r="Y13" s="265"/>
      <c r="Z13" s="265"/>
      <c r="AA13" s="265"/>
      <c r="AB13" s="265"/>
      <c r="AC13" s="283"/>
      <c r="AD13" s="284">
        <v>1</v>
      </c>
      <c r="AE13" s="265"/>
      <c r="AF13" s="265"/>
      <c r="AG13" s="265"/>
      <c r="AH13" s="265"/>
      <c r="AI13" s="283"/>
      <c r="AJ13" s="284">
        <v>2</v>
      </c>
      <c r="AK13" s="265"/>
      <c r="AL13" s="265"/>
      <c r="AM13" s="265"/>
      <c r="AN13" s="265"/>
      <c r="AO13" s="283"/>
      <c r="AP13" s="284"/>
      <c r="AQ13" s="265"/>
      <c r="AR13" s="265"/>
      <c r="AS13" s="265"/>
      <c r="AT13" s="265"/>
      <c r="AU13" s="285"/>
    </row>
    <row r="14" spans="1:47" ht="19.649999999999999" customHeight="1" x14ac:dyDescent="0.3">
      <c r="A14" s="366" t="s">
        <v>228</v>
      </c>
      <c r="B14" s="107"/>
      <c r="C14" s="332">
        <v>3529</v>
      </c>
      <c r="D14" s="333"/>
      <c r="E14" s="286" t="s">
        <v>130</v>
      </c>
      <c r="F14" s="286"/>
      <c r="G14" s="286"/>
      <c r="H14" s="286"/>
      <c r="I14" s="286"/>
      <c r="J14" s="287"/>
      <c r="K14" s="31"/>
      <c r="L14" s="284">
        <v>6</v>
      </c>
      <c r="M14" s="265"/>
      <c r="N14" s="265"/>
      <c r="O14" s="265"/>
      <c r="P14" s="265"/>
      <c r="Q14" s="283"/>
      <c r="R14" s="284">
        <v>1</v>
      </c>
      <c r="S14" s="265"/>
      <c r="T14" s="265"/>
      <c r="U14" s="265"/>
      <c r="V14" s="265"/>
      <c r="W14" s="283"/>
      <c r="X14" s="284">
        <v>5</v>
      </c>
      <c r="Y14" s="265"/>
      <c r="Z14" s="265"/>
      <c r="AA14" s="265"/>
      <c r="AB14" s="265"/>
      <c r="AC14" s="283"/>
      <c r="AD14" s="284"/>
      <c r="AE14" s="265"/>
      <c r="AF14" s="265"/>
      <c r="AG14" s="265"/>
      <c r="AH14" s="265"/>
      <c r="AI14" s="283"/>
      <c r="AJ14" s="284">
        <v>3</v>
      </c>
      <c r="AK14" s="265"/>
      <c r="AL14" s="265"/>
      <c r="AM14" s="265"/>
      <c r="AN14" s="265"/>
      <c r="AO14" s="283"/>
      <c r="AP14" s="284"/>
      <c r="AQ14" s="265"/>
      <c r="AR14" s="265"/>
      <c r="AS14" s="265"/>
      <c r="AT14" s="265"/>
      <c r="AU14" s="285"/>
    </row>
    <row r="15" spans="1:47" ht="19.649999999999999" customHeight="1" x14ac:dyDescent="0.3">
      <c r="A15" s="366" t="s">
        <v>227</v>
      </c>
      <c r="B15" s="107"/>
      <c r="C15" s="332">
        <v>6381</v>
      </c>
      <c r="D15" s="333"/>
      <c r="E15" s="286" t="s">
        <v>131</v>
      </c>
      <c r="F15" s="286"/>
      <c r="G15" s="286"/>
      <c r="H15" s="286"/>
      <c r="I15" s="286"/>
      <c r="J15" s="287"/>
      <c r="K15" s="31"/>
      <c r="L15" s="284">
        <v>1</v>
      </c>
      <c r="M15" s="265"/>
      <c r="N15" s="265"/>
      <c r="O15" s="265"/>
      <c r="P15" s="265"/>
      <c r="Q15" s="283"/>
      <c r="R15" s="284"/>
      <c r="S15" s="265"/>
      <c r="T15" s="265"/>
      <c r="U15" s="265"/>
      <c r="V15" s="265"/>
      <c r="W15" s="283"/>
      <c r="X15" s="284">
        <v>1</v>
      </c>
      <c r="Y15" s="265"/>
      <c r="Z15" s="265"/>
      <c r="AA15" s="265"/>
      <c r="AB15" s="265"/>
      <c r="AC15" s="283"/>
      <c r="AD15" s="284">
        <v>1</v>
      </c>
      <c r="AE15" s="265"/>
      <c r="AF15" s="265"/>
      <c r="AG15" s="265"/>
      <c r="AH15" s="265"/>
      <c r="AI15" s="283"/>
      <c r="AJ15" s="284">
        <v>1</v>
      </c>
      <c r="AK15" s="265"/>
      <c r="AL15" s="265"/>
      <c r="AM15" s="265"/>
      <c r="AN15" s="265"/>
      <c r="AO15" s="283"/>
      <c r="AP15" s="284"/>
      <c r="AQ15" s="265"/>
      <c r="AR15" s="265"/>
      <c r="AS15" s="265"/>
      <c r="AT15" s="265"/>
      <c r="AU15" s="285"/>
    </row>
    <row r="16" spans="1:47" ht="19.649999999999999" customHeight="1" x14ac:dyDescent="0.3">
      <c r="A16" s="366" t="s">
        <v>251</v>
      </c>
      <c r="B16" s="107"/>
      <c r="C16" s="332">
        <v>3547</v>
      </c>
      <c r="D16" s="333"/>
      <c r="E16" s="286" t="s">
        <v>132</v>
      </c>
      <c r="F16" s="286"/>
      <c r="G16" s="286"/>
      <c r="H16" s="286"/>
      <c r="I16" s="286"/>
      <c r="J16" s="287"/>
      <c r="K16" s="31"/>
      <c r="L16" s="284">
        <v>1</v>
      </c>
      <c r="M16" s="265"/>
      <c r="N16" s="265"/>
      <c r="O16" s="265"/>
      <c r="P16" s="265"/>
      <c r="Q16" s="283"/>
      <c r="R16" s="284"/>
      <c r="S16" s="265"/>
      <c r="T16" s="265"/>
      <c r="U16" s="265"/>
      <c r="V16" s="265"/>
      <c r="W16" s="283"/>
      <c r="X16" s="284"/>
      <c r="Y16" s="265"/>
      <c r="Z16" s="265"/>
      <c r="AA16" s="265"/>
      <c r="AB16" s="265"/>
      <c r="AC16" s="283"/>
      <c r="AD16" s="284">
        <v>1</v>
      </c>
      <c r="AE16" s="265"/>
      <c r="AF16" s="265"/>
      <c r="AG16" s="265"/>
      <c r="AH16" s="265"/>
      <c r="AI16" s="283"/>
      <c r="AJ16" s="284">
        <v>3</v>
      </c>
      <c r="AK16" s="265"/>
      <c r="AL16" s="265"/>
      <c r="AM16" s="265"/>
      <c r="AN16" s="265"/>
      <c r="AO16" s="283"/>
      <c r="AP16" s="284"/>
      <c r="AQ16" s="265"/>
      <c r="AR16" s="265"/>
      <c r="AS16" s="265"/>
      <c r="AT16" s="265"/>
      <c r="AU16" s="285"/>
    </row>
    <row r="17" spans="1:47" ht="19.649999999999999" customHeight="1" x14ac:dyDescent="0.3">
      <c r="A17" s="366" t="s">
        <v>220</v>
      </c>
      <c r="B17" s="107"/>
      <c r="C17" s="332">
        <v>3602</v>
      </c>
      <c r="D17" s="333"/>
      <c r="E17" s="286" t="s">
        <v>133</v>
      </c>
      <c r="F17" s="286"/>
      <c r="G17" s="286"/>
      <c r="H17" s="286"/>
      <c r="I17" s="286"/>
      <c r="J17" s="287"/>
      <c r="K17" s="31"/>
      <c r="L17" s="284">
        <v>1</v>
      </c>
      <c r="M17" s="265"/>
      <c r="N17" s="265"/>
      <c r="O17" s="265"/>
      <c r="P17" s="265"/>
      <c r="Q17" s="283"/>
      <c r="R17" s="284">
        <v>2</v>
      </c>
      <c r="S17" s="265"/>
      <c r="T17" s="265"/>
      <c r="U17" s="265"/>
      <c r="V17" s="265"/>
      <c r="W17" s="283"/>
      <c r="X17" s="284">
        <v>1</v>
      </c>
      <c r="Y17" s="265"/>
      <c r="Z17" s="265"/>
      <c r="AA17" s="265"/>
      <c r="AB17" s="265"/>
      <c r="AC17" s="283"/>
      <c r="AD17" s="284">
        <v>2</v>
      </c>
      <c r="AE17" s="265"/>
      <c r="AF17" s="265"/>
      <c r="AG17" s="265"/>
      <c r="AH17" s="265"/>
      <c r="AI17" s="283"/>
      <c r="AJ17" s="284">
        <v>4</v>
      </c>
      <c r="AK17" s="265"/>
      <c r="AL17" s="265"/>
      <c r="AM17" s="265"/>
      <c r="AN17" s="265"/>
      <c r="AO17" s="283"/>
      <c r="AP17" s="284"/>
      <c r="AQ17" s="265"/>
      <c r="AR17" s="265"/>
      <c r="AS17" s="265"/>
      <c r="AT17" s="265"/>
      <c r="AU17" s="285"/>
    </row>
    <row r="18" spans="1:47" ht="19.649999999999999" customHeight="1" x14ac:dyDescent="0.3">
      <c r="A18" s="366">
        <v>17</v>
      </c>
      <c r="B18" s="107"/>
      <c r="C18" s="332">
        <v>3603</v>
      </c>
      <c r="D18" s="333"/>
      <c r="E18" s="286" t="s">
        <v>134</v>
      </c>
      <c r="F18" s="286"/>
      <c r="G18" s="286"/>
      <c r="H18" s="286"/>
      <c r="I18" s="286"/>
      <c r="J18" s="287"/>
      <c r="K18" s="31"/>
      <c r="L18" s="284"/>
      <c r="M18" s="265"/>
      <c r="N18" s="265"/>
      <c r="O18" s="265"/>
      <c r="P18" s="265"/>
      <c r="Q18" s="283"/>
      <c r="R18" s="284"/>
      <c r="S18" s="265"/>
      <c r="T18" s="265"/>
      <c r="U18" s="265"/>
      <c r="V18" s="265"/>
      <c r="W18" s="283"/>
      <c r="X18" s="284"/>
      <c r="Y18" s="265"/>
      <c r="Z18" s="265"/>
      <c r="AA18" s="265"/>
      <c r="AB18" s="265"/>
      <c r="AC18" s="283"/>
      <c r="AD18" s="284"/>
      <c r="AE18" s="265"/>
      <c r="AF18" s="265"/>
      <c r="AG18" s="265"/>
      <c r="AH18" s="265"/>
      <c r="AI18" s="283"/>
      <c r="AJ18" s="284"/>
      <c r="AK18" s="265"/>
      <c r="AL18" s="265"/>
      <c r="AM18" s="265"/>
      <c r="AN18" s="265"/>
      <c r="AO18" s="283"/>
      <c r="AP18" s="284"/>
      <c r="AQ18" s="265"/>
      <c r="AR18" s="265"/>
      <c r="AS18" s="265"/>
      <c r="AT18" s="265"/>
      <c r="AU18" s="285"/>
    </row>
    <row r="19" spans="1:47" ht="19.649999999999999" customHeight="1" x14ac:dyDescent="0.3">
      <c r="A19" s="366" t="s">
        <v>250</v>
      </c>
      <c r="B19" s="107"/>
      <c r="C19" s="332">
        <v>3498</v>
      </c>
      <c r="D19" s="333"/>
      <c r="E19" s="286" t="s">
        <v>187</v>
      </c>
      <c r="F19" s="286"/>
      <c r="G19" s="286"/>
      <c r="H19" s="286"/>
      <c r="I19" s="286"/>
      <c r="J19" s="287"/>
      <c r="K19" s="31"/>
      <c r="L19" s="284"/>
      <c r="M19" s="265"/>
      <c r="N19" s="265"/>
      <c r="O19" s="265"/>
      <c r="P19" s="265"/>
      <c r="Q19" s="283"/>
      <c r="R19" s="284"/>
      <c r="S19" s="265"/>
      <c r="T19" s="265"/>
      <c r="U19" s="265"/>
      <c r="V19" s="265"/>
      <c r="W19" s="283"/>
      <c r="X19" s="284"/>
      <c r="Y19" s="265"/>
      <c r="Z19" s="265"/>
      <c r="AA19" s="265"/>
      <c r="AB19" s="265"/>
      <c r="AC19" s="283"/>
      <c r="AD19" s="284"/>
      <c r="AE19" s="265"/>
      <c r="AF19" s="265"/>
      <c r="AG19" s="265"/>
      <c r="AH19" s="265"/>
      <c r="AI19" s="283"/>
      <c r="AJ19" s="284"/>
      <c r="AK19" s="265"/>
      <c r="AL19" s="265"/>
      <c r="AM19" s="265"/>
      <c r="AN19" s="265"/>
      <c r="AO19" s="283"/>
      <c r="AP19" s="284"/>
      <c r="AQ19" s="265"/>
      <c r="AR19" s="265"/>
      <c r="AS19" s="265"/>
      <c r="AT19" s="265"/>
      <c r="AU19" s="285"/>
    </row>
    <row r="20" spans="1:47" ht="19.649999999999999" customHeight="1" x14ac:dyDescent="0.3">
      <c r="A20" s="366" t="s">
        <v>226</v>
      </c>
      <c r="B20" s="107"/>
      <c r="C20" s="332">
        <v>3506</v>
      </c>
      <c r="D20" s="333"/>
      <c r="E20" s="286" t="s">
        <v>135</v>
      </c>
      <c r="F20" s="286"/>
      <c r="G20" s="286"/>
      <c r="H20" s="286"/>
      <c r="I20" s="286"/>
      <c r="J20" s="287"/>
      <c r="K20" s="31"/>
      <c r="L20" s="284"/>
      <c r="M20" s="265"/>
      <c r="N20" s="265"/>
      <c r="O20" s="265"/>
      <c r="P20" s="265"/>
      <c r="Q20" s="283"/>
      <c r="R20" s="284"/>
      <c r="S20" s="265"/>
      <c r="T20" s="265"/>
      <c r="U20" s="265"/>
      <c r="V20" s="265"/>
      <c r="W20" s="283"/>
      <c r="X20" s="284"/>
      <c r="Y20" s="265"/>
      <c r="Z20" s="265"/>
      <c r="AA20" s="265"/>
      <c r="AB20" s="265"/>
      <c r="AC20" s="283"/>
      <c r="AD20" s="284"/>
      <c r="AE20" s="265"/>
      <c r="AF20" s="265"/>
      <c r="AG20" s="265"/>
      <c r="AH20" s="265"/>
      <c r="AI20" s="283"/>
      <c r="AJ20" s="284"/>
      <c r="AK20" s="265"/>
      <c r="AL20" s="265"/>
      <c r="AM20" s="265"/>
      <c r="AN20" s="265"/>
      <c r="AO20" s="283"/>
      <c r="AP20" s="284"/>
      <c r="AQ20" s="265"/>
      <c r="AR20" s="265"/>
      <c r="AS20" s="265"/>
      <c r="AT20" s="265"/>
      <c r="AU20" s="285"/>
    </row>
    <row r="21" spans="1:47" ht="19.649999999999999" customHeight="1" x14ac:dyDescent="0.3">
      <c r="A21" s="366">
        <v>3</v>
      </c>
      <c r="B21" s="107"/>
      <c r="C21" s="332">
        <v>7181</v>
      </c>
      <c r="D21" s="333"/>
      <c r="E21" s="286" t="s">
        <v>136</v>
      </c>
      <c r="F21" s="286"/>
      <c r="G21" s="286"/>
      <c r="H21" s="286"/>
      <c r="I21" s="286"/>
      <c r="J21" s="287"/>
      <c r="K21" s="31"/>
      <c r="L21" s="284"/>
      <c r="M21" s="265"/>
      <c r="N21" s="265"/>
      <c r="O21" s="265"/>
      <c r="P21" s="265"/>
      <c r="Q21" s="283"/>
      <c r="R21" s="284"/>
      <c r="S21" s="265"/>
      <c r="T21" s="265"/>
      <c r="U21" s="265"/>
      <c r="V21" s="265"/>
      <c r="W21" s="283"/>
      <c r="X21" s="284"/>
      <c r="Y21" s="265"/>
      <c r="Z21" s="265"/>
      <c r="AA21" s="265"/>
      <c r="AB21" s="265"/>
      <c r="AC21" s="283"/>
      <c r="AD21" s="284"/>
      <c r="AE21" s="265"/>
      <c r="AF21" s="265"/>
      <c r="AG21" s="265"/>
      <c r="AH21" s="265"/>
      <c r="AI21" s="283"/>
      <c r="AJ21" s="284"/>
      <c r="AK21" s="265"/>
      <c r="AL21" s="265"/>
      <c r="AM21" s="265"/>
      <c r="AN21" s="265"/>
      <c r="AO21" s="283"/>
      <c r="AP21" s="284"/>
      <c r="AQ21" s="265"/>
      <c r="AR21" s="265"/>
      <c r="AS21" s="265"/>
      <c r="AT21" s="265"/>
      <c r="AU21" s="285"/>
    </row>
    <row r="22" spans="1:47" ht="19.649999999999999" customHeight="1" x14ac:dyDescent="0.3">
      <c r="A22" s="366" t="s">
        <v>223</v>
      </c>
      <c r="B22" s="107"/>
      <c r="C22" s="332">
        <v>7298</v>
      </c>
      <c r="D22" s="333"/>
      <c r="E22" s="286" t="s">
        <v>137</v>
      </c>
      <c r="F22" s="286"/>
      <c r="G22" s="286"/>
      <c r="H22" s="286"/>
      <c r="I22" s="286"/>
      <c r="J22" s="287"/>
      <c r="K22" s="31"/>
      <c r="L22" s="284"/>
      <c r="M22" s="265"/>
      <c r="N22" s="265"/>
      <c r="O22" s="265"/>
      <c r="P22" s="265"/>
      <c r="Q22" s="283"/>
      <c r="R22" s="284"/>
      <c r="S22" s="265"/>
      <c r="T22" s="265"/>
      <c r="U22" s="265"/>
      <c r="V22" s="265"/>
      <c r="W22" s="283"/>
      <c r="X22" s="284"/>
      <c r="Y22" s="265"/>
      <c r="Z22" s="265"/>
      <c r="AA22" s="265"/>
      <c r="AB22" s="265"/>
      <c r="AC22" s="283"/>
      <c r="AD22" s="284"/>
      <c r="AE22" s="265"/>
      <c r="AF22" s="265"/>
      <c r="AG22" s="265"/>
      <c r="AH22" s="265"/>
      <c r="AI22" s="283"/>
      <c r="AJ22" s="284"/>
      <c r="AK22" s="265"/>
      <c r="AL22" s="265"/>
      <c r="AM22" s="265"/>
      <c r="AN22" s="265"/>
      <c r="AO22" s="283"/>
      <c r="AP22" s="284"/>
      <c r="AQ22" s="265"/>
      <c r="AR22" s="265"/>
      <c r="AS22" s="265"/>
      <c r="AT22" s="265"/>
      <c r="AU22" s="285"/>
    </row>
    <row r="23" spans="1:47" ht="19.649999999999999" customHeight="1" x14ac:dyDescent="0.3">
      <c r="A23" s="366" t="s">
        <v>229</v>
      </c>
      <c r="B23" s="107"/>
      <c r="C23" s="332">
        <v>6837</v>
      </c>
      <c r="D23" s="333"/>
      <c r="E23" s="286" t="s">
        <v>138</v>
      </c>
      <c r="F23" s="286"/>
      <c r="G23" s="286"/>
      <c r="H23" s="286"/>
      <c r="I23" s="286"/>
      <c r="J23" s="287"/>
      <c r="K23" s="31"/>
      <c r="L23" s="284"/>
      <c r="M23" s="265"/>
      <c r="N23" s="265"/>
      <c r="O23" s="265"/>
      <c r="P23" s="265"/>
      <c r="Q23" s="283"/>
      <c r="R23" s="284"/>
      <c r="S23" s="265"/>
      <c r="T23" s="265"/>
      <c r="U23" s="265"/>
      <c r="V23" s="265"/>
      <c r="W23" s="283"/>
      <c r="X23" s="284"/>
      <c r="Y23" s="265"/>
      <c r="Z23" s="265"/>
      <c r="AA23" s="265"/>
      <c r="AB23" s="265"/>
      <c r="AC23" s="283"/>
      <c r="AD23" s="284"/>
      <c r="AE23" s="265"/>
      <c r="AF23" s="265"/>
      <c r="AG23" s="265"/>
      <c r="AH23" s="265"/>
      <c r="AI23" s="283"/>
      <c r="AJ23" s="284"/>
      <c r="AK23" s="265"/>
      <c r="AL23" s="265"/>
      <c r="AM23" s="265"/>
      <c r="AN23" s="265"/>
      <c r="AO23" s="283"/>
      <c r="AP23" s="284"/>
      <c r="AQ23" s="265"/>
      <c r="AR23" s="265"/>
      <c r="AS23" s="265"/>
      <c r="AT23" s="265"/>
      <c r="AU23" s="285"/>
    </row>
    <row r="24" spans="1:47" ht="19.649999999999999" customHeight="1" thickBot="1" x14ac:dyDescent="0.35">
      <c r="A24" s="367" t="s">
        <v>224</v>
      </c>
      <c r="B24" s="108"/>
      <c r="C24" s="330">
        <v>3631</v>
      </c>
      <c r="D24" s="331"/>
      <c r="E24" s="272" t="s">
        <v>139</v>
      </c>
      <c r="F24" s="272"/>
      <c r="G24" s="272"/>
      <c r="H24" s="272"/>
      <c r="I24" s="272"/>
      <c r="J24" s="273"/>
      <c r="K24" s="32"/>
      <c r="L24" s="274"/>
      <c r="M24" s="258"/>
      <c r="N24" s="258"/>
      <c r="O24" s="258"/>
      <c r="P24" s="258"/>
      <c r="Q24" s="275"/>
      <c r="R24" s="274"/>
      <c r="S24" s="258"/>
      <c r="T24" s="258"/>
      <c r="U24" s="258"/>
      <c r="V24" s="258"/>
      <c r="W24" s="275"/>
      <c r="X24" s="274"/>
      <c r="Y24" s="258"/>
      <c r="Z24" s="258"/>
      <c r="AA24" s="258"/>
      <c r="AB24" s="258"/>
      <c r="AC24" s="275"/>
      <c r="AD24" s="274"/>
      <c r="AE24" s="258"/>
      <c r="AF24" s="258"/>
      <c r="AG24" s="258"/>
      <c r="AH24" s="258"/>
      <c r="AI24" s="275"/>
      <c r="AJ24" s="274"/>
      <c r="AK24" s="258"/>
      <c r="AL24" s="258"/>
      <c r="AM24" s="258"/>
      <c r="AN24" s="258"/>
      <c r="AO24" s="275"/>
      <c r="AP24" s="274"/>
      <c r="AQ24" s="258"/>
      <c r="AR24" s="258"/>
      <c r="AS24" s="258"/>
      <c r="AT24" s="258"/>
      <c r="AU24" s="276"/>
    </row>
    <row r="25" spans="1:47" ht="32.25" customHeight="1" thickTop="1" x14ac:dyDescent="0.3">
      <c r="A25" s="277" t="s">
        <v>55</v>
      </c>
      <c r="B25" s="278"/>
      <c r="C25" s="279">
        <v>3629</v>
      </c>
      <c r="D25" s="279">
        <v>3629</v>
      </c>
      <c r="E25" s="280" t="s">
        <v>140</v>
      </c>
      <c r="F25" s="280"/>
      <c r="G25" s="280"/>
      <c r="H25" s="280"/>
      <c r="I25" s="281" t="s">
        <v>56</v>
      </c>
      <c r="J25" s="282"/>
      <c r="K25" s="25" t="s">
        <v>57</v>
      </c>
      <c r="L25" s="260" t="str">
        <f>IFERROR(IF(OR(L$5="", VLOOKUP(L$5, Rozpis!$G:$T, 14, 0)=""), "", VLOOKUP(L$5, Rozpis!$G:$T, 14, 0)),"")</f>
        <v>Gorpiel, Winkler</v>
      </c>
      <c r="M25" s="261"/>
      <c r="N25" s="261"/>
      <c r="O25" s="261"/>
      <c r="P25" s="261"/>
      <c r="Q25" s="262"/>
      <c r="R25" s="260" t="str">
        <f>IFERROR(IF(OR(R$5="", VLOOKUP(R$5, Rozpis!$G:$T, 14, 0)=""), "", VLOOKUP(R$5, Rozpis!$G:$T, 14, 0)),"")</f>
        <v>Gorpiel, Winkler</v>
      </c>
      <c r="S25" s="261"/>
      <c r="T25" s="261"/>
      <c r="U25" s="261"/>
      <c r="V25" s="261"/>
      <c r="W25" s="262"/>
      <c r="X25" s="260" t="str">
        <f>IFERROR(IF(OR(X$5="", VLOOKUP(X$5, Rozpis!$G:$T, 14, 0)=""), "", VLOOKUP(X$5, Rozpis!$G:$T, 14, 0)),"")</f>
        <v>Maiwaelder, Ziegler</v>
      </c>
      <c r="Y25" s="261"/>
      <c r="Z25" s="261"/>
      <c r="AA25" s="261"/>
      <c r="AB25" s="261"/>
      <c r="AC25" s="262"/>
      <c r="AD25" s="260" t="str">
        <f>IFERROR(IF(OR(AD$5="", VLOOKUP(AD$5, Rozpis!$G:$T, 14, 0)=""), "", VLOOKUP(AD$5, Rozpis!$G:$T, 14, 0)),"")</f>
        <v>Maiwaelder, Ziegler</v>
      </c>
      <c r="AE25" s="261"/>
      <c r="AF25" s="261"/>
      <c r="AG25" s="261"/>
      <c r="AH25" s="261"/>
      <c r="AI25" s="262"/>
      <c r="AJ25" s="260" t="str">
        <f>IFERROR(IF(OR(AJ$5="", VLOOKUP(AJ$5, Rozpis!$G:$T, 14, 0)=""), "", VLOOKUP(AJ$5, Rozpis!$G:$T, 14, 0)),"")</f>
        <v>Maiwaelder, Ziegler</v>
      </c>
      <c r="AK25" s="261"/>
      <c r="AL25" s="261"/>
      <c r="AM25" s="261"/>
      <c r="AN25" s="261"/>
      <c r="AO25" s="262"/>
      <c r="AP25" s="260" t="str">
        <f>IFERROR(IF(OR(AP$5="", VLOOKUP(AP$5, Rozpis!$G:$T, 14, 0)=""), "", VLOOKUP(AP$5, Rozpis!$G:$T, 14, 0)),"")</f>
        <v/>
      </c>
      <c r="AQ25" s="261"/>
      <c r="AR25" s="261"/>
      <c r="AS25" s="261"/>
      <c r="AT25" s="261"/>
      <c r="AU25" s="262"/>
    </row>
    <row r="26" spans="1:47" ht="33" customHeight="1" x14ac:dyDescent="0.3">
      <c r="A26" s="263" t="s">
        <v>58</v>
      </c>
      <c r="B26" s="264"/>
      <c r="C26" s="265">
        <v>3496</v>
      </c>
      <c r="D26" s="265">
        <v>3496</v>
      </c>
      <c r="E26" s="266" t="s">
        <v>141</v>
      </c>
      <c r="F26" s="266"/>
      <c r="G26" s="266"/>
      <c r="H26" s="266"/>
      <c r="I26" s="267"/>
      <c r="J26" s="268"/>
      <c r="K26" s="271" t="s">
        <v>59</v>
      </c>
      <c r="L26" s="244"/>
      <c r="M26" s="245"/>
      <c r="N26" s="245"/>
      <c r="O26" s="245"/>
      <c r="P26" s="245"/>
      <c r="Q26" s="246"/>
      <c r="R26" s="244"/>
      <c r="S26" s="245"/>
      <c r="T26" s="245"/>
      <c r="U26" s="245"/>
      <c r="V26" s="245"/>
      <c r="W26" s="246"/>
      <c r="X26" s="244"/>
      <c r="Y26" s="245"/>
      <c r="Z26" s="245"/>
      <c r="AA26" s="245"/>
      <c r="AB26" s="245"/>
      <c r="AC26" s="246"/>
      <c r="AD26" s="244"/>
      <c r="AE26" s="245"/>
      <c r="AF26" s="245"/>
      <c r="AG26" s="245"/>
      <c r="AH26" s="245"/>
      <c r="AI26" s="246"/>
      <c r="AJ26" s="244"/>
      <c r="AK26" s="245"/>
      <c r="AL26" s="245"/>
      <c r="AM26" s="245"/>
      <c r="AN26" s="245"/>
      <c r="AO26" s="246"/>
      <c r="AP26" s="244"/>
      <c r="AQ26" s="245"/>
      <c r="AR26" s="245"/>
      <c r="AS26" s="245"/>
      <c r="AT26" s="245"/>
      <c r="AU26" s="250"/>
    </row>
    <row r="27" spans="1:47" ht="32.25" customHeight="1" thickBot="1" x14ac:dyDescent="0.35">
      <c r="A27" s="256" t="s">
        <v>60</v>
      </c>
      <c r="B27" s="257"/>
      <c r="C27" s="258">
        <v>3557</v>
      </c>
      <c r="D27" s="258">
        <v>3557</v>
      </c>
      <c r="E27" s="259" t="s">
        <v>142</v>
      </c>
      <c r="F27" s="259"/>
      <c r="G27" s="259"/>
      <c r="H27" s="259"/>
      <c r="I27" s="269"/>
      <c r="J27" s="270"/>
      <c r="K27" s="271"/>
      <c r="L27" s="244"/>
      <c r="M27" s="245"/>
      <c r="N27" s="245"/>
      <c r="O27" s="245"/>
      <c r="P27" s="245"/>
      <c r="Q27" s="246"/>
      <c r="R27" s="244"/>
      <c r="S27" s="245"/>
      <c r="T27" s="245"/>
      <c r="U27" s="245"/>
      <c r="V27" s="245"/>
      <c r="W27" s="246"/>
      <c r="X27" s="244"/>
      <c r="Y27" s="245"/>
      <c r="Z27" s="245"/>
      <c r="AA27" s="245"/>
      <c r="AB27" s="245"/>
      <c r="AC27" s="246"/>
      <c r="AD27" s="244"/>
      <c r="AE27" s="245"/>
      <c r="AF27" s="245"/>
      <c r="AG27" s="245"/>
      <c r="AH27" s="245"/>
      <c r="AI27" s="246"/>
      <c r="AJ27" s="244"/>
      <c r="AK27" s="245"/>
      <c r="AL27" s="245"/>
      <c r="AM27" s="245"/>
      <c r="AN27" s="245"/>
      <c r="AO27" s="246"/>
      <c r="AP27" s="244"/>
      <c r="AQ27" s="245"/>
      <c r="AR27" s="245"/>
      <c r="AS27" s="245"/>
      <c r="AT27" s="245"/>
      <c r="AU27" s="250"/>
    </row>
    <row r="28" spans="1:47" ht="16.2" thickTop="1" x14ac:dyDescent="0.3">
      <c r="A28" s="252" t="s">
        <v>61</v>
      </c>
      <c r="B28" s="252"/>
      <c r="C28" s="252"/>
      <c r="D28" s="252"/>
      <c r="E28" s="252"/>
      <c r="F28" s="252"/>
      <c r="G28" s="252"/>
      <c r="H28" s="252"/>
      <c r="I28" s="254" t="s">
        <v>62</v>
      </c>
      <c r="J28" s="255"/>
      <c r="K28" s="255"/>
      <c r="L28" s="244"/>
      <c r="M28" s="245"/>
      <c r="N28" s="245"/>
      <c r="O28" s="245"/>
      <c r="P28" s="245"/>
      <c r="Q28" s="246"/>
      <c r="R28" s="244"/>
      <c r="S28" s="245"/>
      <c r="T28" s="245"/>
      <c r="U28" s="245"/>
      <c r="V28" s="245"/>
      <c r="W28" s="246"/>
      <c r="X28" s="244"/>
      <c r="Y28" s="245"/>
      <c r="Z28" s="245"/>
      <c r="AA28" s="245"/>
      <c r="AB28" s="245"/>
      <c r="AC28" s="246"/>
      <c r="AD28" s="244"/>
      <c r="AE28" s="245"/>
      <c r="AF28" s="245"/>
      <c r="AG28" s="245"/>
      <c r="AH28" s="245"/>
      <c r="AI28" s="246"/>
      <c r="AJ28" s="244"/>
      <c r="AK28" s="245"/>
      <c r="AL28" s="245"/>
      <c r="AM28" s="245"/>
      <c r="AN28" s="245"/>
      <c r="AO28" s="246"/>
      <c r="AP28" s="244"/>
      <c r="AQ28" s="245"/>
      <c r="AR28" s="245"/>
      <c r="AS28" s="245"/>
      <c r="AT28" s="245"/>
      <c r="AU28" s="250"/>
    </row>
    <row r="29" spans="1:47" x14ac:dyDescent="0.3">
      <c r="A29" s="253"/>
      <c r="B29" s="253"/>
      <c r="C29" s="253"/>
      <c r="D29" s="253"/>
      <c r="E29" s="253"/>
      <c r="F29" s="253"/>
      <c r="G29" s="253"/>
      <c r="H29" s="253"/>
      <c r="I29" s="240"/>
      <c r="J29" s="241"/>
      <c r="K29" s="241"/>
      <c r="L29" s="244"/>
      <c r="M29" s="245"/>
      <c r="N29" s="245"/>
      <c r="O29" s="245"/>
      <c r="P29" s="245"/>
      <c r="Q29" s="246"/>
      <c r="R29" s="244"/>
      <c r="S29" s="245"/>
      <c r="T29" s="245"/>
      <c r="U29" s="245"/>
      <c r="V29" s="245"/>
      <c r="W29" s="246"/>
      <c r="X29" s="244"/>
      <c r="Y29" s="245"/>
      <c r="Z29" s="245"/>
      <c r="AA29" s="245"/>
      <c r="AB29" s="245"/>
      <c r="AC29" s="246"/>
      <c r="AD29" s="244"/>
      <c r="AE29" s="245"/>
      <c r="AF29" s="245"/>
      <c r="AG29" s="245"/>
      <c r="AH29" s="245"/>
      <c r="AI29" s="246"/>
      <c r="AJ29" s="244"/>
      <c r="AK29" s="245"/>
      <c r="AL29" s="245"/>
      <c r="AM29" s="245"/>
      <c r="AN29" s="245"/>
      <c r="AO29" s="246"/>
      <c r="AP29" s="244"/>
      <c r="AQ29" s="245"/>
      <c r="AR29" s="245"/>
      <c r="AS29" s="245"/>
      <c r="AT29" s="245"/>
      <c r="AU29" s="250"/>
    </row>
    <row r="30" spans="1:47" x14ac:dyDescent="0.3">
      <c r="A30" s="253"/>
      <c r="B30" s="253"/>
      <c r="C30" s="253"/>
      <c r="D30" s="253"/>
      <c r="E30" s="253"/>
      <c r="F30" s="253"/>
      <c r="G30" s="253"/>
      <c r="H30" s="253"/>
      <c r="I30" s="240" t="s">
        <v>63</v>
      </c>
      <c r="J30" s="241"/>
      <c r="K30" s="241"/>
      <c r="L30" s="244"/>
      <c r="M30" s="245"/>
      <c r="N30" s="245"/>
      <c r="O30" s="245"/>
      <c r="P30" s="245"/>
      <c r="Q30" s="246"/>
      <c r="R30" s="244"/>
      <c r="S30" s="245"/>
      <c r="T30" s="245"/>
      <c r="U30" s="245"/>
      <c r="V30" s="245"/>
      <c r="W30" s="246"/>
      <c r="X30" s="244"/>
      <c r="Y30" s="245"/>
      <c r="Z30" s="245"/>
      <c r="AA30" s="245"/>
      <c r="AB30" s="245"/>
      <c r="AC30" s="246"/>
      <c r="AD30" s="244"/>
      <c r="AE30" s="245"/>
      <c r="AF30" s="245"/>
      <c r="AG30" s="245"/>
      <c r="AH30" s="245"/>
      <c r="AI30" s="246"/>
      <c r="AJ30" s="244"/>
      <c r="AK30" s="245"/>
      <c r="AL30" s="245"/>
      <c r="AM30" s="245"/>
      <c r="AN30" s="245"/>
      <c r="AO30" s="246"/>
      <c r="AP30" s="244"/>
      <c r="AQ30" s="245"/>
      <c r="AR30" s="245"/>
      <c r="AS30" s="245"/>
      <c r="AT30" s="245"/>
      <c r="AU30" s="250"/>
    </row>
    <row r="31" spans="1:47" ht="16.2" thickBot="1" x14ac:dyDescent="0.35">
      <c r="A31" s="253"/>
      <c r="B31" s="253"/>
      <c r="C31" s="253"/>
      <c r="D31" s="253"/>
      <c r="E31" s="253"/>
      <c r="F31" s="253"/>
      <c r="G31" s="253"/>
      <c r="H31" s="253"/>
      <c r="I31" s="242"/>
      <c r="J31" s="243"/>
      <c r="K31" s="243"/>
      <c r="L31" s="247"/>
      <c r="M31" s="248"/>
      <c r="N31" s="248"/>
      <c r="O31" s="248"/>
      <c r="P31" s="248"/>
      <c r="Q31" s="249"/>
      <c r="R31" s="247"/>
      <c r="S31" s="248"/>
      <c r="T31" s="248"/>
      <c r="U31" s="248"/>
      <c r="V31" s="248"/>
      <c r="W31" s="249"/>
      <c r="X31" s="247"/>
      <c r="Y31" s="248"/>
      <c r="Z31" s="248"/>
      <c r="AA31" s="248"/>
      <c r="AB31" s="248"/>
      <c r="AC31" s="249"/>
      <c r="AD31" s="247"/>
      <c r="AE31" s="248"/>
      <c r="AF31" s="248"/>
      <c r="AG31" s="248"/>
      <c r="AH31" s="248"/>
      <c r="AI31" s="249"/>
      <c r="AJ31" s="247"/>
      <c r="AK31" s="248"/>
      <c r="AL31" s="248"/>
      <c r="AM31" s="248"/>
      <c r="AN31" s="248"/>
      <c r="AO31" s="249"/>
      <c r="AP31" s="247"/>
      <c r="AQ31" s="248"/>
      <c r="AR31" s="248"/>
      <c r="AS31" s="248"/>
      <c r="AT31" s="248"/>
      <c r="AU31" s="251"/>
    </row>
    <row r="32" spans="1:47" ht="28.5" customHeight="1" thickTop="1" x14ac:dyDescent="0.3"/>
    <row r="33" spans="1:47" x14ac:dyDescent="0.3">
      <c r="A33" s="226" t="s">
        <v>64</v>
      </c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227"/>
      <c r="S33" s="227"/>
      <c r="T33" s="227"/>
      <c r="U33" s="227"/>
      <c r="V33" s="227"/>
      <c r="W33" s="227"/>
      <c r="X33" s="227"/>
      <c r="Y33" s="227"/>
      <c r="Z33" s="227"/>
      <c r="AA33" s="227"/>
      <c r="AB33" s="227"/>
      <c r="AC33" s="227"/>
      <c r="AD33" s="227"/>
      <c r="AE33" s="227"/>
      <c r="AF33" s="227"/>
      <c r="AG33" s="227"/>
      <c r="AH33" s="227"/>
      <c r="AI33" s="227"/>
      <c r="AJ33" s="227"/>
      <c r="AK33" s="227"/>
      <c r="AL33" s="227"/>
      <c r="AM33" s="227"/>
      <c r="AN33" s="227"/>
    </row>
    <row r="34" spans="1:47" x14ac:dyDescent="0.3">
      <c r="A34" s="228" t="s">
        <v>65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28"/>
      <c r="AQ34" s="228"/>
      <c r="AR34" s="228"/>
      <c r="AS34" s="228"/>
      <c r="AT34" s="228"/>
      <c r="AU34" s="228"/>
    </row>
    <row r="35" spans="1:47" ht="16.2" thickBot="1" x14ac:dyDescent="0.35">
      <c r="A35" s="228"/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  <c r="AD35" s="228"/>
      <c r="AE35" s="228"/>
      <c r="AF35" s="228"/>
      <c r="AG35" s="228"/>
      <c r="AH35" s="228"/>
      <c r="AI35" s="228"/>
      <c r="AJ35" s="228"/>
      <c r="AK35" s="228"/>
      <c r="AL35" s="228"/>
      <c r="AM35" s="228"/>
      <c r="AN35" s="228"/>
      <c r="AO35" s="228"/>
      <c r="AP35" s="228"/>
      <c r="AQ35" s="228"/>
      <c r="AR35" s="228"/>
      <c r="AS35" s="228"/>
      <c r="AT35" s="228"/>
      <c r="AU35" s="228"/>
    </row>
    <row r="36" spans="1:47" x14ac:dyDescent="0.3">
      <c r="A36" s="368"/>
      <c r="B36" s="369"/>
      <c r="C36" s="369"/>
      <c r="D36" s="369"/>
      <c r="E36" s="369"/>
      <c r="F36" s="369"/>
      <c r="G36" s="369"/>
      <c r="H36" s="369"/>
      <c r="I36" s="369"/>
      <c r="J36" s="369"/>
      <c r="K36" s="369"/>
      <c r="L36" s="369"/>
      <c r="M36" s="369"/>
      <c r="N36" s="369"/>
      <c r="O36" s="369"/>
      <c r="P36" s="369"/>
      <c r="Q36" s="369"/>
      <c r="R36" s="369"/>
      <c r="S36" s="369"/>
      <c r="T36" s="369"/>
      <c r="U36" s="369"/>
      <c r="V36" s="369"/>
      <c r="W36" s="369"/>
      <c r="X36" s="369"/>
      <c r="Y36" s="369"/>
      <c r="Z36" s="369"/>
      <c r="AA36" s="369"/>
      <c r="AB36" s="369"/>
      <c r="AC36" s="369"/>
      <c r="AD36" s="369"/>
      <c r="AE36" s="369"/>
      <c r="AF36" s="369"/>
      <c r="AG36" s="369"/>
      <c r="AH36" s="369"/>
      <c r="AI36" s="369"/>
      <c r="AJ36" s="369"/>
      <c r="AK36" s="369"/>
      <c r="AL36" s="369"/>
      <c r="AM36" s="369"/>
      <c r="AN36" s="369"/>
      <c r="AO36" s="369"/>
      <c r="AP36" s="369"/>
      <c r="AQ36" s="369"/>
      <c r="AR36" s="369"/>
      <c r="AS36" s="369"/>
      <c r="AT36" s="369"/>
      <c r="AU36" s="370"/>
    </row>
    <row r="37" spans="1:47" x14ac:dyDescent="0.3">
      <c r="A37" s="371"/>
      <c r="B37" s="372"/>
      <c r="C37" s="372"/>
      <c r="D37" s="372"/>
      <c r="E37" s="372"/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/>
      <c r="Q37" s="372"/>
      <c r="R37" s="372"/>
      <c r="S37" s="372"/>
      <c r="T37" s="372"/>
      <c r="U37" s="372"/>
      <c r="V37" s="372"/>
      <c r="W37" s="372"/>
      <c r="X37" s="372"/>
      <c r="Y37" s="372"/>
      <c r="Z37" s="372"/>
      <c r="AA37" s="372"/>
      <c r="AB37" s="372"/>
      <c r="AC37" s="372"/>
      <c r="AD37" s="372"/>
      <c r="AE37" s="372"/>
      <c r="AF37" s="372"/>
      <c r="AG37" s="372"/>
      <c r="AH37" s="372"/>
      <c r="AI37" s="372"/>
      <c r="AJ37" s="372"/>
      <c r="AK37" s="372"/>
      <c r="AL37" s="372"/>
      <c r="AM37" s="372"/>
      <c r="AN37" s="372"/>
      <c r="AO37" s="372"/>
      <c r="AP37" s="372"/>
      <c r="AQ37" s="372"/>
      <c r="AR37" s="372"/>
      <c r="AS37" s="372"/>
      <c r="AT37" s="372"/>
      <c r="AU37" s="373"/>
    </row>
    <row r="38" spans="1:47" x14ac:dyDescent="0.3">
      <c r="A38" s="371"/>
      <c r="B38" s="372"/>
      <c r="C38" s="372"/>
      <c r="D38" s="372"/>
      <c r="E38" s="372"/>
      <c r="F38" s="372"/>
      <c r="G38" s="372"/>
      <c r="H38" s="372"/>
      <c r="I38" s="372"/>
      <c r="J38" s="372"/>
      <c r="K38" s="372"/>
      <c r="L38" s="372"/>
      <c r="M38" s="372"/>
      <c r="N38" s="372"/>
      <c r="O38" s="372"/>
      <c r="P38" s="372"/>
      <c r="Q38" s="372"/>
      <c r="R38" s="372"/>
      <c r="S38" s="372"/>
      <c r="T38" s="372"/>
      <c r="U38" s="372"/>
      <c r="V38" s="372"/>
      <c r="W38" s="372"/>
      <c r="X38" s="372"/>
      <c r="Y38" s="372"/>
      <c r="Z38" s="372"/>
      <c r="AA38" s="372"/>
      <c r="AB38" s="372"/>
      <c r="AC38" s="372"/>
      <c r="AD38" s="372"/>
      <c r="AE38" s="372"/>
      <c r="AF38" s="372"/>
      <c r="AG38" s="372"/>
      <c r="AH38" s="372"/>
      <c r="AI38" s="372"/>
      <c r="AJ38" s="372"/>
      <c r="AK38" s="372"/>
      <c r="AL38" s="372"/>
      <c r="AM38" s="372"/>
      <c r="AN38" s="372"/>
      <c r="AO38" s="372"/>
      <c r="AP38" s="372"/>
      <c r="AQ38" s="372"/>
      <c r="AR38" s="372"/>
      <c r="AS38" s="372"/>
      <c r="AT38" s="372"/>
      <c r="AU38" s="373"/>
    </row>
    <row r="39" spans="1:47" x14ac:dyDescent="0.3">
      <c r="A39" s="371"/>
      <c r="B39" s="372"/>
      <c r="C39" s="372"/>
      <c r="D39" s="372"/>
      <c r="E39" s="372"/>
      <c r="F39" s="372"/>
      <c r="G39" s="372"/>
      <c r="H39" s="372"/>
      <c r="I39" s="372"/>
      <c r="J39" s="372"/>
      <c r="K39" s="372"/>
      <c r="L39" s="372"/>
      <c r="M39" s="372"/>
      <c r="N39" s="372"/>
      <c r="O39" s="372"/>
      <c r="P39" s="372"/>
      <c r="Q39" s="372"/>
      <c r="R39" s="372"/>
      <c r="S39" s="372"/>
      <c r="T39" s="372"/>
      <c r="U39" s="372"/>
      <c r="V39" s="372"/>
      <c r="W39" s="372"/>
      <c r="X39" s="372"/>
      <c r="Y39" s="372"/>
      <c r="Z39" s="372"/>
      <c r="AA39" s="372"/>
      <c r="AB39" s="372"/>
      <c r="AC39" s="372"/>
      <c r="AD39" s="372"/>
      <c r="AE39" s="372"/>
      <c r="AF39" s="372"/>
      <c r="AG39" s="372"/>
      <c r="AH39" s="372"/>
      <c r="AI39" s="372"/>
      <c r="AJ39" s="372"/>
      <c r="AK39" s="372"/>
      <c r="AL39" s="372"/>
      <c r="AM39" s="372"/>
      <c r="AN39" s="372"/>
      <c r="AO39" s="372"/>
      <c r="AP39" s="372"/>
      <c r="AQ39" s="372"/>
      <c r="AR39" s="372"/>
      <c r="AS39" s="372"/>
      <c r="AT39" s="372"/>
      <c r="AU39" s="373"/>
    </row>
    <row r="40" spans="1:47" x14ac:dyDescent="0.3">
      <c r="A40" s="371"/>
      <c r="B40" s="372"/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372"/>
      <c r="U40" s="372"/>
      <c r="V40" s="372"/>
      <c r="W40" s="372"/>
      <c r="X40" s="372"/>
      <c r="Y40" s="372"/>
      <c r="Z40" s="372"/>
      <c r="AA40" s="372"/>
      <c r="AB40" s="372"/>
      <c r="AC40" s="372"/>
      <c r="AD40" s="372"/>
      <c r="AE40" s="372"/>
      <c r="AF40" s="372"/>
      <c r="AG40" s="372"/>
      <c r="AH40" s="372"/>
      <c r="AI40" s="372"/>
      <c r="AJ40" s="372"/>
      <c r="AK40" s="372"/>
      <c r="AL40" s="372"/>
      <c r="AM40" s="372"/>
      <c r="AN40" s="372"/>
      <c r="AO40" s="372"/>
      <c r="AP40" s="372"/>
      <c r="AQ40" s="372"/>
      <c r="AR40" s="372"/>
      <c r="AS40" s="372"/>
      <c r="AT40" s="372"/>
      <c r="AU40" s="373"/>
    </row>
    <row r="41" spans="1:47" x14ac:dyDescent="0.3">
      <c r="A41" s="371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  <c r="M41" s="372"/>
      <c r="N41" s="372"/>
      <c r="O41" s="372"/>
      <c r="P41" s="372"/>
      <c r="Q41" s="372"/>
      <c r="R41" s="372"/>
      <c r="S41" s="372"/>
      <c r="T41" s="372"/>
      <c r="U41" s="372"/>
      <c r="V41" s="372"/>
      <c r="W41" s="372"/>
      <c r="X41" s="372"/>
      <c r="Y41" s="372"/>
      <c r="Z41" s="372"/>
      <c r="AA41" s="372"/>
      <c r="AB41" s="372"/>
      <c r="AC41" s="372"/>
      <c r="AD41" s="372"/>
      <c r="AE41" s="372"/>
      <c r="AF41" s="372"/>
      <c r="AG41" s="372"/>
      <c r="AH41" s="372"/>
      <c r="AI41" s="372"/>
      <c r="AJ41" s="372"/>
      <c r="AK41" s="372"/>
      <c r="AL41" s="372"/>
      <c r="AM41" s="372"/>
      <c r="AN41" s="372"/>
      <c r="AO41" s="372"/>
      <c r="AP41" s="372"/>
      <c r="AQ41" s="372"/>
      <c r="AR41" s="372"/>
      <c r="AS41" s="372"/>
      <c r="AT41" s="372"/>
      <c r="AU41" s="373"/>
    </row>
    <row r="42" spans="1:47" x14ac:dyDescent="0.3">
      <c r="A42" s="371"/>
      <c r="B42" s="372"/>
      <c r="C42" s="372"/>
      <c r="D42" s="372"/>
      <c r="E42" s="372"/>
      <c r="F42" s="372"/>
      <c r="G42" s="372"/>
      <c r="H42" s="372"/>
      <c r="I42" s="372"/>
      <c r="J42" s="372"/>
      <c r="K42" s="372"/>
      <c r="L42" s="372"/>
      <c r="M42" s="372"/>
      <c r="N42" s="372"/>
      <c r="O42" s="372"/>
      <c r="P42" s="372"/>
      <c r="Q42" s="372"/>
      <c r="R42" s="372"/>
      <c r="S42" s="372"/>
      <c r="T42" s="372"/>
      <c r="U42" s="372"/>
      <c r="V42" s="372"/>
      <c r="W42" s="372"/>
      <c r="X42" s="372"/>
      <c r="Y42" s="372"/>
      <c r="Z42" s="372"/>
      <c r="AA42" s="372"/>
      <c r="AB42" s="372"/>
      <c r="AC42" s="372"/>
      <c r="AD42" s="372"/>
      <c r="AE42" s="372"/>
      <c r="AF42" s="372"/>
      <c r="AG42" s="372"/>
      <c r="AH42" s="372"/>
      <c r="AI42" s="372"/>
      <c r="AJ42" s="372"/>
      <c r="AK42" s="372"/>
      <c r="AL42" s="372"/>
      <c r="AM42" s="372"/>
      <c r="AN42" s="372"/>
      <c r="AO42" s="372"/>
      <c r="AP42" s="372"/>
      <c r="AQ42" s="372"/>
      <c r="AR42" s="372"/>
      <c r="AS42" s="372"/>
      <c r="AT42" s="372"/>
      <c r="AU42" s="373"/>
    </row>
    <row r="43" spans="1:47" x14ac:dyDescent="0.3">
      <c r="A43" s="371"/>
      <c r="B43" s="372"/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372"/>
      <c r="N43" s="372"/>
      <c r="O43" s="372"/>
      <c r="P43" s="372"/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372"/>
      <c r="AN43" s="372"/>
      <c r="AO43" s="372"/>
      <c r="AP43" s="372"/>
      <c r="AQ43" s="372"/>
      <c r="AR43" s="372"/>
      <c r="AS43" s="372"/>
      <c r="AT43" s="372"/>
      <c r="AU43" s="373"/>
    </row>
    <row r="44" spans="1:47" x14ac:dyDescent="0.3">
      <c r="A44" s="371"/>
      <c r="B44" s="372"/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372"/>
      <c r="N44" s="372"/>
      <c r="O44" s="372"/>
      <c r="P44" s="372"/>
      <c r="Q44" s="372"/>
      <c r="R44" s="372"/>
      <c r="S44" s="372"/>
      <c r="T44" s="372"/>
      <c r="U44" s="372"/>
      <c r="V44" s="372"/>
      <c r="W44" s="372"/>
      <c r="X44" s="372"/>
      <c r="Y44" s="372"/>
      <c r="Z44" s="372"/>
      <c r="AA44" s="372"/>
      <c r="AB44" s="372"/>
      <c r="AC44" s="372"/>
      <c r="AD44" s="372"/>
      <c r="AE44" s="372"/>
      <c r="AF44" s="372"/>
      <c r="AG44" s="372"/>
      <c r="AH44" s="372"/>
      <c r="AI44" s="372"/>
      <c r="AJ44" s="372"/>
      <c r="AK44" s="372"/>
      <c r="AL44" s="372"/>
      <c r="AM44" s="372"/>
      <c r="AN44" s="372"/>
      <c r="AO44" s="372"/>
      <c r="AP44" s="372"/>
      <c r="AQ44" s="372"/>
      <c r="AR44" s="372"/>
      <c r="AS44" s="372"/>
      <c r="AT44" s="372"/>
      <c r="AU44" s="373"/>
    </row>
    <row r="45" spans="1:47" x14ac:dyDescent="0.3">
      <c r="A45" s="371"/>
      <c r="B45" s="372"/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372"/>
      <c r="N45" s="372"/>
      <c r="O45" s="372"/>
      <c r="P45" s="372"/>
      <c r="Q45" s="372"/>
      <c r="R45" s="372"/>
      <c r="S45" s="372"/>
      <c r="T45" s="372"/>
      <c r="U45" s="372"/>
      <c r="V45" s="372"/>
      <c r="W45" s="372"/>
      <c r="X45" s="372"/>
      <c r="Y45" s="372"/>
      <c r="Z45" s="372"/>
      <c r="AA45" s="372"/>
      <c r="AB45" s="372"/>
      <c r="AC45" s="372"/>
      <c r="AD45" s="372"/>
      <c r="AE45" s="372"/>
      <c r="AF45" s="372"/>
      <c r="AG45" s="372"/>
      <c r="AH45" s="372"/>
      <c r="AI45" s="372"/>
      <c r="AJ45" s="372"/>
      <c r="AK45" s="372"/>
      <c r="AL45" s="372"/>
      <c r="AM45" s="372"/>
      <c r="AN45" s="372"/>
      <c r="AO45" s="372"/>
      <c r="AP45" s="372"/>
      <c r="AQ45" s="372"/>
      <c r="AR45" s="372"/>
      <c r="AS45" s="372"/>
      <c r="AT45" s="372"/>
      <c r="AU45" s="373"/>
    </row>
    <row r="46" spans="1:47" x14ac:dyDescent="0.3">
      <c r="A46" s="371"/>
      <c r="B46" s="372"/>
      <c r="C46" s="372"/>
      <c r="D46" s="372"/>
      <c r="E46" s="372"/>
      <c r="F46" s="372"/>
      <c r="G46" s="372"/>
      <c r="H46" s="372"/>
      <c r="I46" s="372"/>
      <c r="J46" s="372"/>
      <c r="K46" s="372"/>
      <c r="L46" s="372"/>
      <c r="M46" s="372"/>
      <c r="N46" s="372"/>
      <c r="O46" s="372"/>
      <c r="P46" s="372"/>
      <c r="Q46" s="372"/>
      <c r="R46" s="372"/>
      <c r="S46" s="372"/>
      <c r="T46" s="372"/>
      <c r="U46" s="372"/>
      <c r="V46" s="372"/>
      <c r="W46" s="372"/>
      <c r="X46" s="372"/>
      <c r="Y46" s="372"/>
      <c r="Z46" s="372"/>
      <c r="AA46" s="372"/>
      <c r="AB46" s="372"/>
      <c r="AC46" s="372"/>
      <c r="AD46" s="372"/>
      <c r="AE46" s="372"/>
      <c r="AF46" s="372"/>
      <c r="AG46" s="372"/>
      <c r="AH46" s="372"/>
      <c r="AI46" s="372"/>
      <c r="AJ46" s="372"/>
      <c r="AK46" s="372"/>
      <c r="AL46" s="372"/>
      <c r="AM46" s="372"/>
      <c r="AN46" s="372"/>
      <c r="AO46" s="372"/>
      <c r="AP46" s="372"/>
      <c r="AQ46" s="372"/>
      <c r="AR46" s="372"/>
      <c r="AS46" s="372"/>
      <c r="AT46" s="372"/>
      <c r="AU46" s="373"/>
    </row>
    <row r="47" spans="1:47" x14ac:dyDescent="0.3">
      <c r="A47" s="371"/>
      <c r="B47" s="372"/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372"/>
      <c r="N47" s="372"/>
      <c r="O47" s="372"/>
      <c r="P47" s="372"/>
      <c r="Q47" s="372"/>
      <c r="R47" s="372"/>
      <c r="S47" s="372"/>
      <c r="T47" s="372"/>
      <c r="U47" s="372"/>
      <c r="V47" s="372"/>
      <c r="W47" s="372"/>
      <c r="X47" s="372"/>
      <c r="Y47" s="372"/>
      <c r="Z47" s="372"/>
      <c r="AA47" s="372"/>
      <c r="AB47" s="372"/>
      <c r="AC47" s="372"/>
      <c r="AD47" s="372"/>
      <c r="AE47" s="372"/>
      <c r="AF47" s="372"/>
      <c r="AG47" s="372"/>
      <c r="AH47" s="372"/>
      <c r="AI47" s="372"/>
      <c r="AJ47" s="372"/>
      <c r="AK47" s="372"/>
      <c r="AL47" s="372"/>
      <c r="AM47" s="372"/>
      <c r="AN47" s="372"/>
      <c r="AO47" s="372"/>
      <c r="AP47" s="372"/>
      <c r="AQ47" s="372"/>
      <c r="AR47" s="372"/>
      <c r="AS47" s="372"/>
      <c r="AT47" s="372"/>
      <c r="AU47" s="373"/>
    </row>
    <row r="48" spans="1:47" x14ac:dyDescent="0.3">
      <c r="A48" s="371"/>
      <c r="B48" s="372"/>
      <c r="C48" s="372"/>
      <c r="D48" s="372"/>
      <c r="E48" s="372"/>
      <c r="F48" s="372"/>
      <c r="G48" s="372"/>
      <c r="H48" s="372"/>
      <c r="I48" s="372"/>
      <c r="J48" s="372"/>
      <c r="K48" s="372"/>
      <c r="L48" s="372"/>
      <c r="M48" s="372"/>
      <c r="N48" s="372"/>
      <c r="O48" s="372"/>
      <c r="P48" s="372"/>
      <c r="Q48" s="372"/>
      <c r="R48" s="372"/>
      <c r="S48" s="372"/>
      <c r="T48" s="372"/>
      <c r="U48" s="372"/>
      <c r="V48" s="372"/>
      <c r="W48" s="372"/>
      <c r="X48" s="372"/>
      <c r="Y48" s="372"/>
      <c r="Z48" s="372"/>
      <c r="AA48" s="372"/>
      <c r="AB48" s="372"/>
      <c r="AC48" s="372"/>
      <c r="AD48" s="372"/>
      <c r="AE48" s="372"/>
      <c r="AF48" s="372"/>
      <c r="AG48" s="372"/>
      <c r="AH48" s="372"/>
      <c r="AI48" s="372"/>
      <c r="AJ48" s="372"/>
      <c r="AK48" s="372"/>
      <c r="AL48" s="372"/>
      <c r="AM48" s="372"/>
      <c r="AN48" s="372"/>
      <c r="AO48" s="372"/>
      <c r="AP48" s="372"/>
      <c r="AQ48" s="372"/>
      <c r="AR48" s="372"/>
      <c r="AS48" s="372"/>
      <c r="AT48" s="372"/>
      <c r="AU48" s="373"/>
    </row>
    <row r="49" spans="1:47" x14ac:dyDescent="0.3">
      <c r="A49" s="371"/>
      <c r="B49" s="372"/>
      <c r="C49" s="372"/>
      <c r="D49" s="372"/>
      <c r="E49" s="372"/>
      <c r="F49" s="372"/>
      <c r="G49" s="372"/>
      <c r="H49" s="372"/>
      <c r="I49" s="372"/>
      <c r="J49" s="372"/>
      <c r="K49" s="372"/>
      <c r="L49" s="372"/>
      <c r="M49" s="372"/>
      <c r="N49" s="372"/>
      <c r="O49" s="372"/>
      <c r="P49" s="372"/>
      <c r="Q49" s="372"/>
      <c r="R49" s="372"/>
      <c r="S49" s="372"/>
      <c r="T49" s="372"/>
      <c r="U49" s="372"/>
      <c r="V49" s="372"/>
      <c r="W49" s="372"/>
      <c r="X49" s="372"/>
      <c r="Y49" s="372"/>
      <c r="Z49" s="372"/>
      <c r="AA49" s="372"/>
      <c r="AB49" s="372"/>
      <c r="AC49" s="372"/>
      <c r="AD49" s="372"/>
      <c r="AE49" s="372"/>
      <c r="AF49" s="372"/>
      <c r="AG49" s="372"/>
      <c r="AH49" s="372"/>
      <c r="AI49" s="372"/>
      <c r="AJ49" s="372"/>
      <c r="AK49" s="372"/>
      <c r="AL49" s="372"/>
      <c r="AM49" s="372"/>
      <c r="AN49" s="372"/>
      <c r="AO49" s="372"/>
      <c r="AP49" s="372"/>
      <c r="AQ49" s="372"/>
      <c r="AR49" s="372"/>
      <c r="AS49" s="372"/>
      <c r="AT49" s="372"/>
      <c r="AU49" s="373"/>
    </row>
    <row r="50" spans="1:47" x14ac:dyDescent="0.3">
      <c r="A50" s="371"/>
      <c r="B50" s="372"/>
      <c r="C50" s="372"/>
      <c r="D50" s="372"/>
      <c r="E50" s="372"/>
      <c r="F50" s="372"/>
      <c r="G50" s="372"/>
      <c r="H50" s="372"/>
      <c r="I50" s="372"/>
      <c r="J50" s="372"/>
      <c r="K50" s="372"/>
      <c r="L50" s="372"/>
      <c r="M50" s="372"/>
      <c r="N50" s="372"/>
      <c r="O50" s="372"/>
      <c r="P50" s="372"/>
      <c r="Q50" s="372"/>
      <c r="R50" s="372"/>
      <c r="S50" s="372"/>
      <c r="T50" s="372"/>
      <c r="U50" s="372"/>
      <c r="V50" s="372"/>
      <c r="W50" s="372"/>
      <c r="X50" s="372"/>
      <c r="Y50" s="372"/>
      <c r="Z50" s="372"/>
      <c r="AA50" s="372"/>
      <c r="AB50" s="372"/>
      <c r="AC50" s="372"/>
      <c r="AD50" s="372"/>
      <c r="AE50" s="372"/>
      <c r="AF50" s="372"/>
      <c r="AG50" s="372"/>
      <c r="AH50" s="372"/>
      <c r="AI50" s="372"/>
      <c r="AJ50" s="372"/>
      <c r="AK50" s="372"/>
      <c r="AL50" s="372"/>
      <c r="AM50" s="372"/>
      <c r="AN50" s="372"/>
      <c r="AO50" s="372"/>
      <c r="AP50" s="372"/>
      <c r="AQ50" s="372"/>
      <c r="AR50" s="372"/>
      <c r="AS50" s="372"/>
      <c r="AT50" s="372"/>
      <c r="AU50" s="373"/>
    </row>
    <row r="51" spans="1:47" x14ac:dyDescent="0.3">
      <c r="A51" s="371"/>
      <c r="B51" s="372"/>
      <c r="C51" s="372"/>
      <c r="D51" s="372"/>
      <c r="E51" s="372"/>
      <c r="F51" s="372"/>
      <c r="G51" s="372"/>
      <c r="H51" s="372"/>
      <c r="I51" s="372"/>
      <c r="J51" s="372"/>
      <c r="K51" s="372"/>
      <c r="L51" s="372"/>
      <c r="M51" s="372"/>
      <c r="N51" s="372"/>
      <c r="O51" s="372"/>
      <c r="P51" s="372"/>
      <c r="Q51" s="372"/>
      <c r="R51" s="372"/>
      <c r="S51" s="372"/>
      <c r="T51" s="372"/>
      <c r="U51" s="372"/>
      <c r="V51" s="372"/>
      <c r="W51" s="372"/>
      <c r="X51" s="372"/>
      <c r="Y51" s="372"/>
      <c r="Z51" s="372"/>
      <c r="AA51" s="372"/>
      <c r="AB51" s="372"/>
      <c r="AC51" s="372"/>
      <c r="AD51" s="372"/>
      <c r="AE51" s="372"/>
      <c r="AF51" s="372"/>
      <c r="AG51" s="372"/>
      <c r="AH51" s="372"/>
      <c r="AI51" s="372"/>
      <c r="AJ51" s="372"/>
      <c r="AK51" s="372"/>
      <c r="AL51" s="372"/>
      <c r="AM51" s="372"/>
      <c r="AN51" s="372"/>
      <c r="AO51" s="372"/>
      <c r="AP51" s="372"/>
      <c r="AQ51" s="372"/>
      <c r="AR51" s="372"/>
      <c r="AS51" s="372"/>
      <c r="AT51" s="372"/>
      <c r="AU51" s="373"/>
    </row>
    <row r="52" spans="1:47" x14ac:dyDescent="0.3">
      <c r="A52" s="371"/>
      <c r="B52" s="372"/>
      <c r="C52" s="372"/>
      <c r="D52" s="372"/>
      <c r="E52" s="372"/>
      <c r="F52" s="372"/>
      <c r="G52" s="372"/>
      <c r="H52" s="372"/>
      <c r="I52" s="372"/>
      <c r="J52" s="372"/>
      <c r="K52" s="372"/>
      <c r="L52" s="372"/>
      <c r="M52" s="372"/>
      <c r="N52" s="372"/>
      <c r="O52" s="372"/>
      <c r="P52" s="372"/>
      <c r="Q52" s="372"/>
      <c r="R52" s="372"/>
      <c r="S52" s="372"/>
      <c r="T52" s="372"/>
      <c r="U52" s="372"/>
      <c r="V52" s="372"/>
      <c r="W52" s="372"/>
      <c r="X52" s="372"/>
      <c r="Y52" s="372"/>
      <c r="Z52" s="372"/>
      <c r="AA52" s="372"/>
      <c r="AB52" s="372"/>
      <c r="AC52" s="372"/>
      <c r="AD52" s="372"/>
      <c r="AE52" s="372"/>
      <c r="AF52" s="372"/>
      <c r="AG52" s="372"/>
      <c r="AH52" s="372"/>
      <c r="AI52" s="372"/>
      <c r="AJ52" s="372"/>
      <c r="AK52" s="372"/>
      <c r="AL52" s="372"/>
      <c r="AM52" s="372"/>
      <c r="AN52" s="372"/>
      <c r="AO52" s="372"/>
      <c r="AP52" s="372"/>
      <c r="AQ52" s="372"/>
      <c r="AR52" s="372"/>
      <c r="AS52" s="372"/>
      <c r="AT52" s="372"/>
      <c r="AU52" s="373"/>
    </row>
    <row r="53" spans="1:47" x14ac:dyDescent="0.3">
      <c r="A53" s="371"/>
      <c r="B53" s="372"/>
      <c r="C53" s="372"/>
      <c r="D53" s="372"/>
      <c r="E53" s="372"/>
      <c r="F53" s="372"/>
      <c r="G53" s="372"/>
      <c r="H53" s="372"/>
      <c r="I53" s="372"/>
      <c r="J53" s="372"/>
      <c r="K53" s="372"/>
      <c r="L53" s="372"/>
      <c r="M53" s="372"/>
      <c r="N53" s="372"/>
      <c r="O53" s="372"/>
      <c r="P53" s="372"/>
      <c r="Q53" s="372"/>
      <c r="R53" s="372"/>
      <c r="S53" s="372"/>
      <c r="T53" s="372"/>
      <c r="U53" s="372"/>
      <c r="V53" s="372"/>
      <c r="W53" s="372"/>
      <c r="X53" s="372"/>
      <c r="Y53" s="372"/>
      <c r="Z53" s="372"/>
      <c r="AA53" s="372"/>
      <c r="AB53" s="372"/>
      <c r="AC53" s="372"/>
      <c r="AD53" s="372"/>
      <c r="AE53" s="372"/>
      <c r="AF53" s="372"/>
      <c r="AG53" s="372"/>
      <c r="AH53" s="372"/>
      <c r="AI53" s="372"/>
      <c r="AJ53" s="372"/>
      <c r="AK53" s="372"/>
      <c r="AL53" s="372"/>
      <c r="AM53" s="372"/>
      <c r="AN53" s="372"/>
      <c r="AO53" s="372"/>
      <c r="AP53" s="372"/>
      <c r="AQ53" s="372"/>
      <c r="AR53" s="372"/>
      <c r="AS53" s="372"/>
      <c r="AT53" s="372"/>
      <c r="AU53" s="373"/>
    </row>
    <row r="54" spans="1:47" x14ac:dyDescent="0.3">
      <c r="A54" s="371"/>
      <c r="B54" s="372"/>
      <c r="C54" s="372"/>
      <c r="D54" s="372"/>
      <c r="E54" s="372"/>
      <c r="F54" s="372"/>
      <c r="G54" s="372"/>
      <c r="H54" s="372"/>
      <c r="I54" s="372"/>
      <c r="J54" s="372"/>
      <c r="K54" s="372"/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/>
      <c r="W54" s="372"/>
      <c r="X54" s="372"/>
      <c r="Y54" s="372"/>
      <c r="Z54" s="372"/>
      <c r="AA54" s="372"/>
      <c r="AB54" s="372"/>
      <c r="AC54" s="372"/>
      <c r="AD54" s="372"/>
      <c r="AE54" s="372"/>
      <c r="AF54" s="372"/>
      <c r="AG54" s="372"/>
      <c r="AH54" s="372"/>
      <c r="AI54" s="372"/>
      <c r="AJ54" s="372"/>
      <c r="AK54" s="372"/>
      <c r="AL54" s="372"/>
      <c r="AM54" s="372"/>
      <c r="AN54" s="372"/>
      <c r="AO54" s="372"/>
      <c r="AP54" s="372"/>
      <c r="AQ54" s="372"/>
      <c r="AR54" s="372"/>
      <c r="AS54" s="372"/>
      <c r="AT54" s="372"/>
      <c r="AU54" s="373"/>
    </row>
    <row r="55" spans="1:47" x14ac:dyDescent="0.3">
      <c r="A55" s="371"/>
      <c r="B55" s="372"/>
      <c r="C55" s="372"/>
      <c r="D55" s="372"/>
      <c r="E55" s="372"/>
      <c r="F55" s="372"/>
      <c r="G55" s="372"/>
      <c r="H55" s="372"/>
      <c r="I55" s="372"/>
      <c r="J55" s="372"/>
      <c r="K55" s="372"/>
      <c r="L55" s="372"/>
      <c r="M55" s="372"/>
      <c r="N55" s="372"/>
      <c r="O55" s="372"/>
      <c r="P55" s="372"/>
      <c r="Q55" s="372"/>
      <c r="R55" s="372"/>
      <c r="S55" s="372"/>
      <c r="T55" s="372"/>
      <c r="U55" s="372"/>
      <c r="V55" s="372"/>
      <c r="W55" s="372"/>
      <c r="X55" s="372"/>
      <c r="Y55" s="372"/>
      <c r="Z55" s="372"/>
      <c r="AA55" s="372"/>
      <c r="AB55" s="372"/>
      <c r="AC55" s="372"/>
      <c r="AD55" s="372"/>
      <c r="AE55" s="372"/>
      <c r="AF55" s="372"/>
      <c r="AG55" s="372"/>
      <c r="AH55" s="372"/>
      <c r="AI55" s="372"/>
      <c r="AJ55" s="372"/>
      <c r="AK55" s="372"/>
      <c r="AL55" s="372"/>
      <c r="AM55" s="372"/>
      <c r="AN55" s="372"/>
      <c r="AO55" s="372"/>
      <c r="AP55" s="372"/>
      <c r="AQ55" s="372"/>
      <c r="AR55" s="372"/>
      <c r="AS55" s="372"/>
      <c r="AT55" s="372"/>
      <c r="AU55" s="373"/>
    </row>
    <row r="56" spans="1:47" x14ac:dyDescent="0.3">
      <c r="A56" s="371"/>
      <c r="B56" s="372"/>
      <c r="C56" s="372"/>
      <c r="D56" s="372"/>
      <c r="E56" s="372"/>
      <c r="F56" s="372"/>
      <c r="G56" s="372"/>
      <c r="H56" s="372"/>
      <c r="I56" s="372"/>
      <c r="J56" s="372"/>
      <c r="K56" s="372"/>
      <c r="L56" s="372"/>
      <c r="M56" s="372"/>
      <c r="N56" s="372"/>
      <c r="O56" s="372"/>
      <c r="P56" s="372"/>
      <c r="Q56" s="372"/>
      <c r="R56" s="372"/>
      <c r="S56" s="372"/>
      <c r="T56" s="372"/>
      <c r="U56" s="372"/>
      <c r="V56" s="372"/>
      <c r="W56" s="372"/>
      <c r="X56" s="372"/>
      <c r="Y56" s="372"/>
      <c r="Z56" s="372"/>
      <c r="AA56" s="372"/>
      <c r="AB56" s="372"/>
      <c r="AC56" s="372"/>
      <c r="AD56" s="372"/>
      <c r="AE56" s="372"/>
      <c r="AF56" s="372"/>
      <c r="AG56" s="372"/>
      <c r="AH56" s="372"/>
      <c r="AI56" s="372"/>
      <c r="AJ56" s="372"/>
      <c r="AK56" s="372"/>
      <c r="AL56" s="372"/>
      <c r="AM56" s="372"/>
      <c r="AN56" s="372"/>
      <c r="AO56" s="372"/>
      <c r="AP56" s="372"/>
      <c r="AQ56" s="372"/>
      <c r="AR56" s="372"/>
      <c r="AS56" s="372"/>
      <c r="AT56" s="372"/>
      <c r="AU56" s="373"/>
    </row>
    <row r="57" spans="1:47" x14ac:dyDescent="0.3">
      <c r="A57" s="371"/>
      <c r="B57" s="372"/>
      <c r="C57" s="372"/>
      <c r="D57" s="372"/>
      <c r="E57" s="372"/>
      <c r="F57" s="372"/>
      <c r="G57" s="372"/>
      <c r="H57" s="372"/>
      <c r="I57" s="372"/>
      <c r="J57" s="372"/>
      <c r="K57" s="372"/>
      <c r="L57" s="372"/>
      <c r="M57" s="372"/>
      <c r="N57" s="372"/>
      <c r="O57" s="372"/>
      <c r="P57" s="372"/>
      <c r="Q57" s="372"/>
      <c r="R57" s="372"/>
      <c r="S57" s="372"/>
      <c r="T57" s="372"/>
      <c r="U57" s="372"/>
      <c r="V57" s="372"/>
      <c r="W57" s="372"/>
      <c r="X57" s="372"/>
      <c r="Y57" s="372"/>
      <c r="Z57" s="372"/>
      <c r="AA57" s="372"/>
      <c r="AB57" s="372"/>
      <c r="AC57" s="372"/>
      <c r="AD57" s="372"/>
      <c r="AE57" s="372"/>
      <c r="AF57" s="372"/>
      <c r="AG57" s="372"/>
      <c r="AH57" s="372"/>
      <c r="AI57" s="372"/>
      <c r="AJ57" s="372"/>
      <c r="AK57" s="372"/>
      <c r="AL57" s="372"/>
      <c r="AM57" s="372"/>
      <c r="AN57" s="372"/>
      <c r="AO57" s="372"/>
      <c r="AP57" s="372"/>
      <c r="AQ57" s="372"/>
      <c r="AR57" s="372"/>
      <c r="AS57" s="372"/>
      <c r="AT57" s="372"/>
      <c r="AU57" s="373"/>
    </row>
    <row r="58" spans="1:47" x14ac:dyDescent="0.3">
      <c r="A58" s="371"/>
      <c r="B58" s="372"/>
      <c r="C58" s="372"/>
      <c r="D58" s="372"/>
      <c r="E58" s="372"/>
      <c r="F58" s="372"/>
      <c r="G58" s="372"/>
      <c r="H58" s="372"/>
      <c r="I58" s="372"/>
      <c r="J58" s="372"/>
      <c r="K58" s="372"/>
      <c r="L58" s="372"/>
      <c r="M58" s="372"/>
      <c r="N58" s="372"/>
      <c r="O58" s="372"/>
      <c r="P58" s="372"/>
      <c r="Q58" s="372"/>
      <c r="R58" s="372"/>
      <c r="S58" s="372"/>
      <c r="T58" s="372"/>
      <c r="U58" s="372"/>
      <c r="V58" s="372"/>
      <c r="W58" s="372"/>
      <c r="X58" s="372"/>
      <c r="Y58" s="372"/>
      <c r="Z58" s="372"/>
      <c r="AA58" s="372"/>
      <c r="AB58" s="372"/>
      <c r="AC58" s="372"/>
      <c r="AD58" s="372"/>
      <c r="AE58" s="372"/>
      <c r="AF58" s="372"/>
      <c r="AG58" s="372"/>
      <c r="AH58" s="372"/>
      <c r="AI58" s="372"/>
      <c r="AJ58" s="372"/>
      <c r="AK58" s="372"/>
      <c r="AL58" s="372"/>
      <c r="AM58" s="372"/>
      <c r="AN58" s="372"/>
      <c r="AO58" s="372"/>
      <c r="AP58" s="372"/>
      <c r="AQ58" s="372"/>
      <c r="AR58" s="372"/>
      <c r="AS58" s="372"/>
      <c r="AT58" s="372"/>
      <c r="AU58" s="373"/>
    </row>
    <row r="59" spans="1:47" x14ac:dyDescent="0.3">
      <c r="A59" s="371"/>
      <c r="B59" s="372"/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372"/>
      <c r="N59" s="372"/>
      <c r="O59" s="372"/>
      <c r="P59" s="372"/>
      <c r="Q59" s="372"/>
      <c r="R59" s="372"/>
      <c r="S59" s="372"/>
      <c r="T59" s="372"/>
      <c r="U59" s="372"/>
      <c r="V59" s="372"/>
      <c r="W59" s="372"/>
      <c r="X59" s="372"/>
      <c r="Y59" s="372"/>
      <c r="Z59" s="372"/>
      <c r="AA59" s="372"/>
      <c r="AB59" s="372"/>
      <c r="AC59" s="372"/>
      <c r="AD59" s="372"/>
      <c r="AE59" s="372"/>
      <c r="AF59" s="372"/>
      <c r="AG59" s="372"/>
      <c r="AH59" s="372"/>
      <c r="AI59" s="372"/>
      <c r="AJ59" s="372"/>
      <c r="AK59" s="372"/>
      <c r="AL59" s="372"/>
      <c r="AM59" s="372"/>
      <c r="AN59" s="372"/>
      <c r="AO59" s="372"/>
      <c r="AP59" s="372"/>
      <c r="AQ59" s="372"/>
      <c r="AR59" s="372"/>
      <c r="AS59" s="372"/>
      <c r="AT59" s="372"/>
      <c r="AU59" s="373"/>
    </row>
    <row r="60" spans="1:47" x14ac:dyDescent="0.3">
      <c r="A60" s="371"/>
      <c r="B60" s="372"/>
      <c r="C60" s="372"/>
      <c r="D60" s="372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  <c r="AL60" s="372"/>
      <c r="AM60" s="372"/>
      <c r="AN60" s="372"/>
      <c r="AO60" s="372"/>
      <c r="AP60" s="372"/>
      <c r="AQ60" s="372"/>
      <c r="AR60" s="372"/>
      <c r="AS60" s="372"/>
      <c r="AT60" s="372"/>
      <c r="AU60" s="373"/>
    </row>
    <row r="61" spans="1:47" x14ac:dyDescent="0.3">
      <c r="A61" s="371"/>
      <c r="B61" s="372"/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  <c r="AL61" s="372"/>
      <c r="AM61" s="372"/>
      <c r="AN61" s="372"/>
      <c r="AO61" s="372"/>
      <c r="AP61" s="372"/>
      <c r="AQ61" s="372"/>
      <c r="AR61" s="372"/>
      <c r="AS61" s="372"/>
      <c r="AT61" s="372"/>
      <c r="AU61" s="373"/>
    </row>
    <row r="62" spans="1:47" x14ac:dyDescent="0.3">
      <c r="A62" s="371"/>
      <c r="B62" s="372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  <c r="AL62" s="372"/>
      <c r="AM62" s="372"/>
      <c r="AN62" s="372"/>
      <c r="AO62" s="372"/>
      <c r="AP62" s="372"/>
      <c r="AQ62" s="372"/>
      <c r="AR62" s="372"/>
      <c r="AS62" s="372"/>
      <c r="AT62" s="372"/>
      <c r="AU62" s="373"/>
    </row>
    <row r="63" spans="1:47" x14ac:dyDescent="0.3">
      <c r="A63" s="371"/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  <c r="AL63" s="372"/>
      <c r="AM63" s="372"/>
      <c r="AN63" s="372"/>
      <c r="AO63" s="372"/>
      <c r="AP63" s="372"/>
      <c r="AQ63" s="372"/>
      <c r="AR63" s="372"/>
      <c r="AS63" s="372"/>
      <c r="AT63" s="372"/>
      <c r="AU63" s="373"/>
    </row>
    <row r="64" spans="1:47" x14ac:dyDescent="0.3">
      <c r="A64" s="371"/>
      <c r="B64" s="372"/>
      <c r="C64" s="372"/>
      <c r="D64" s="372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  <c r="AL64" s="372"/>
      <c r="AM64" s="372"/>
      <c r="AN64" s="372"/>
      <c r="AO64" s="372"/>
      <c r="AP64" s="372"/>
      <c r="AQ64" s="372"/>
      <c r="AR64" s="372"/>
      <c r="AS64" s="372"/>
      <c r="AT64" s="372"/>
      <c r="AU64" s="373"/>
    </row>
    <row r="65" spans="1:47" x14ac:dyDescent="0.3">
      <c r="A65" s="371"/>
      <c r="B65" s="372"/>
      <c r="C65" s="372"/>
      <c r="D65" s="372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  <c r="AL65" s="372"/>
      <c r="AM65" s="372"/>
      <c r="AN65" s="372"/>
      <c r="AO65" s="372"/>
      <c r="AP65" s="372"/>
      <c r="AQ65" s="372"/>
      <c r="AR65" s="372"/>
      <c r="AS65" s="372"/>
      <c r="AT65" s="372"/>
      <c r="AU65" s="373"/>
    </row>
    <row r="66" spans="1:47" x14ac:dyDescent="0.3">
      <c r="A66" s="371"/>
      <c r="B66" s="372"/>
      <c r="C66" s="372"/>
      <c r="D66" s="372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  <c r="AL66" s="372"/>
      <c r="AM66" s="372"/>
      <c r="AN66" s="372"/>
      <c r="AO66" s="372"/>
      <c r="AP66" s="372"/>
      <c r="AQ66" s="372"/>
      <c r="AR66" s="372"/>
      <c r="AS66" s="372"/>
      <c r="AT66" s="372"/>
      <c r="AU66" s="373"/>
    </row>
    <row r="67" spans="1:47" x14ac:dyDescent="0.3">
      <c r="A67" s="371"/>
      <c r="B67" s="372"/>
      <c r="C67" s="372"/>
      <c r="D67" s="372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  <c r="AL67" s="372"/>
      <c r="AM67" s="372"/>
      <c r="AN67" s="372"/>
      <c r="AO67" s="372"/>
      <c r="AP67" s="372"/>
      <c r="AQ67" s="372"/>
      <c r="AR67" s="372"/>
      <c r="AS67" s="372"/>
      <c r="AT67" s="372"/>
      <c r="AU67" s="373"/>
    </row>
    <row r="68" spans="1:47" x14ac:dyDescent="0.3">
      <c r="A68" s="371"/>
      <c r="B68" s="372"/>
      <c r="C68" s="372"/>
      <c r="D68" s="372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  <c r="AL68" s="372"/>
      <c r="AM68" s="372"/>
      <c r="AN68" s="372"/>
      <c r="AO68" s="372"/>
      <c r="AP68" s="372"/>
      <c r="AQ68" s="372"/>
      <c r="AR68" s="372"/>
      <c r="AS68" s="372"/>
      <c r="AT68" s="372"/>
      <c r="AU68" s="373"/>
    </row>
    <row r="69" spans="1:47" x14ac:dyDescent="0.3">
      <c r="A69" s="374"/>
      <c r="B69" s="375"/>
      <c r="C69" s="375"/>
      <c r="D69" s="375"/>
      <c r="E69" s="375"/>
      <c r="F69" s="375"/>
      <c r="G69" s="375"/>
      <c r="H69" s="375"/>
      <c r="I69" s="375"/>
      <c r="J69" s="375"/>
      <c r="K69" s="375"/>
      <c r="L69" s="375"/>
      <c r="M69" s="375"/>
      <c r="N69" s="375"/>
      <c r="O69" s="375"/>
      <c r="P69" s="375"/>
      <c r="Q69" s="375"/>
      <c r="R69" s="375"/>
      <c r="S69" s="375"/>
      <c r="T69" s="375"/>
      <c r="U69" s="375"/>
      <c r="V69" s="375"/>
      <c r="W69" s="375"/>
      <c r="X69" s="375"/>
      <c r="Y69" s="375"/>
      <c r="Z69" s="375"/>
      <c r="AA69" s="375"/>
      <c r="AB69" s="375"/>
      <c r="AC69" s="375"/>
      <c r="AD69" s="375"/>
      <c r="AE69" s="375"/>
      <c r="AF69" s="375"/>
      <c r="AG69" s="375"/>
      <c r="AH69" s="375"/>
      <c r="AI69" s="375"/>
      <c r="AJ69" s="375"/>
      <c r="AK69" s="375"/>
      <c r="AL69" s="375"/>
      <c r="AM69" s="375"/>
      <c r="AN69" s="375"/>
      <c r="AO69" s="375"/>
      <c r="AP69" s="375"/>
      <c r="AQ69" s="375"/>
      <c r="AR69" s="375"/>
      <c r="AS69" s="375"/>
      <c r="AT69" s="375"/>
      <c r="AU69" s="376"/>
    </row>
    <row r="70" spans="1:47" x14ac:dyDescent="0.3">
      <c r="A70" s="34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238" t="s">
        <v>66</v>
      </c>
      <c r="AI70" s="238"/>
      <c r="AJ70" s="238"/>
      <c r="AK70" s="238"/>
      <c r="AL70" s="238"/>
      <c r="AM70" s="239"/>
      <c r="AN70" s="239"/>
      <c r="AO70" s="239"/>
      <c r="AP70" s="239"/>
      <c r="AQ70" s="239"/>
      <c r="AR70" s="239"/>
      <c r="AS70" s="239"/>
      <c r="AT70" s="239"/>
      <c r="AU70" s="36"/>
    </row>
    <row r="71" spans="1:47" ht="16.2" thickBot="1" x14ac:dyDescent="0.35">
      <c r="A71" s="37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40"/>
      <c r="AN71" s="40"/>
      <c r="AO71" s="40"/>
      <c r="AP71" s="40"/>
      <c r="AQ71" s="40"/>
      <c r="AR71" s="40"/>
      <c r="AS71" s="40"/>
      <c r="AT71" s="40"/>
      <c r="AU71" s="39"/>
    </row>
  </sheetData>
  <sheetProtection sheet="1" objects="1" scenarios="1" selectLockedCells="1"/>
  <mergeCells count="313">
    <mergeCell ref="AJ2:AO4"/>
    <mergeCell ref="AP2:AU4"/>
    <mergeCell ref="A3:C3"/>
    <mergeCell ref="D3:J3"/>
    <mergeCell ref="A4:C4"/>
    <mergeCell ref="D4:J4"/>
    <mergeCell ref="A1:C1"/>
    <mergeCell ref="D1:J1"/>
    <mergeCell ref="K1:AU1"/>
    <mergeCell ref="A2:C2"/>
    <mergeCell ref="D2:J2"/>
    <mergeCell ref="K2:K4"/>
    <mergeCell ref="L2:Q4"/>
    <mergeCell ref="R2:W4"/>
    <mergeCell ref="X2:AC4"/>
    <mergeCell ref="AD2:AI4"/>
    <mergeCell ref="AS10:AU10"/>
    <mergeCell ref="AJ5:AO5"/>
    <mergeCell ref="AP5:AU5"/>
    <mergeCell ref="A6:C8"/>
    <mergeCell ref="D6:J8"/>
    <mergeCell ref="L6:Q6"/>
    <mergeCell ref="R6:W6"/>
    <mergeCell ref="X6:AC6"/>
    <mergeCell ref="AD6:AI6"/>
    <mergeCell ref="AJ6:AO6"/>
    <mergeCell ref="AP6:AU6"/>
    <mergeCell ref="A5:C5"/>
    <mergeCell ref="D5:J5"/>
    <mergeCell ref="L5:Q5"/>
    <mergeCell ref="R5:W5"/>
    <mergeCell ref="X5:AC5"/>
    <mergeCell ref="AD5:AI5"/>
    <mergeCell ref="AF8:AG8"/>
    <mergeCell ref="AL8:AM8"/>
    <mergeCell ref="AR8:AS8"/>
    <mergeCell ref="N7:O7"/>
    <mergeCell ref="T7:U7"/>
    <mergeCell ref="Z7:AA7"/>
    <mergeCell ref="AF7:AG7"/>
    <mergeCell ref="U9:W9"/>
    <mergeCell ref="X9:Z9"/>
    <mergeCell ref="AR7:AS7"/>
    <mergeCell ref="A9:B9"/>
    <mergeCell ref="C9:D9"/>
    <mergeCell ref="E9:J9"/>
    <mergeCell ref="L9:N9"/>
    <mergeCell ref="O9:Q9"/>
    <mergeCell ref="R9:T9"/>
    <mergeCell ref="N8:O8"/>
    <mergeCell ref="T8:U8"/>
    <mergeCell ref="Z8:AA8"/>
    <mergeCell ref="AM9:AO9"/>
    <mergeCell ref="AP9:AR9"/>
    <mergeCell ref="AS9:AU9"/>
    <mergeCell ref="AA9:AC9"/>
    <mergeCell ref="AD9:AF9"/>
    <mergeCell ref="AG9:AI9"/>
    <mergeCell ref="AJ9:AL9"/>
    <mergeCell ref="AL7:AM7"/>
    <mergeCell ref="AG10:AI10"/>
    <mergeCell ref="AJ10:AL10"/>
    <mergeCell ref="AM10:AO10"/>
    <mergeCell ref="AP10:AR10"/>
    <mergeCell ref="AG11:AI11"/>
    <mergeCell ref="AJ11:AL11"/>
    <mergeCell ref="AM11:AO11"/>
    <mergeCell ref="AP11:AR11"/>
    <mergeCell ref="C11:D11"/>
    <mergeCell ref="E11:J11"/>
    <mergeCell ref="L11:N11"/>
    <mergeCell ref="O11:Q11"/>
    <mergeCell ref="R11:T11"/>
    <mergeCell ref="U11:W11"/>
    <mergeCell ref="X11:Z11"/>
    <mergeCell ref="AA11:AC11"/>
    <mergeCell ref="AD11:AF11"/>
    <mergeCell ref="O10:Q10"/>
    <mergeCell ref="R10:T10"/>
    <mergeCell ref="U10:W10"/>
    <mergeCell ref="X10:Z10"/>
    <mergeCell ref="O13:Q13"/>
    <mergeCell ref="R13:T13"/>
    <mergeCell ref="U13:W13"/>
    <mergeCell ref="X13:Z13"/>
    <mergeCell ref="U12:W12"/>
    <mergeCell ref="X12:Z12"/>
    <mergeCell ref="AS11:AU11"/>
    <mergeCell ref="C10:D10"/>
    <mergeCell ref="E10:J10"/>
    <mergeCell ref="L10:N10"/>
    <mergeCell ref="C12:D12"/>
    <mergeCell ref="E12:J12"/>
    <mergeCell ref="L12:N12"/>
    <mergeCell ref="O12:Q12"/>
    <mergeCell ref="R12:T12"/>
    <mergeCell ref="AM12:AO12"/>
    <mergeCell ref="AP12:AR12"/>
    <mergeCell ref="AS12:AU12"/>
    <mergeCell ref="AA12:AC12"/>
    <mergeCell ref="AD12:AF12"/>
    <mergeCell ref="AG12:AI12"/>
    <mergeCell ref="AJ12:AL12"/>
    <mergeCell ref="AA10:AC10"/>
    <mergeCell ref="AD10:AF10"/>
    <mergeCell ref="AS13:AU13"/>
    <mergeCell ref="AA13:AC13"/>
    <mergeCell ref="AD13:AF13"/>
    <mergeCell ref="C14:D14"/>
    <mergeCell ref="E14:J14"/>
    <mergeCell ref="L14:N14"/>
    <mergeCell ref="O14:Q14"/>
    <mergeCell ref="R14:T14"/>
    <mergeCell ref="U14:W14"/>
    <mergeCell ref="X14:Z14"/>
    <mergeCell ref="AA14:AC14"/>
    <mergeCell ref="AD14:AF14"/>
    <mergeCell ref="AG13:AI13"/>
    <mergeCell ref="AJ13:AL13"/>
    <mergeCell ref="AM13:AO13"/>
    <mergeCell ref="AP13:AR13"/>
    <mergeCell ref="AG14:AI14"/>
    <mergeCell ref="AJ14:AL14"/>
    <mergeCell ref="AM14:AO14"/>
    <mergeCell ref="AP14:AR14"/>
    <mergeCell ref="AS14:AU14"/>
    <mergeCell ref="C13:D13"/>
    <mergeCell ref="E13:J13"/>
    <mergeCell ref="L13:N13"/>
    <mergeCell ref="C15:D15"/>
    <mergeCell ref="E15:J15"/>
    <mergeCell ref="L15:N15"/>
    <mergeCell ref="O15:Q15"/>
    <mergeCell ref="R15:T15"/>
    <mergeCell ref="AM15:AO15"/>
    <mergeCell ref="AP15:AR15"/>
    <mergeCell ref="AS15:AU15"/>
    <mergeCell ref="C16:D16"/>
    <mergeCell ref="E16:J16"/>
    <mergeCell ref="L16:N16"/>
    <mergeCell ref="O16:Q16"/>
    <mergeCell ref="R16:T16"/>
    <mergeCell ref="U16:W16"/>
    <mergeCell ref="X16:Z16"/>
    <mergeCell ref="U15:W15"/>
    <mergeCell ref="X15:Z15"/>
    <mergeCell ref="AA15:AC15"/>
    <mergeCell ref="AD15:AF15"/>
    <mergeCell ref="AG15:AI15"/>
    <mergeCell ref="AJ15:AL15"/>
    <mergeCell ref="AS16:AU16"/>
    <mergeCell ref="AA16:AC16"/>
    <mergeCell ref="AD16:AF16"/>
    <mergeCell ref="C17:D17"/>
    <mergeCell ref="E17:J17"/>
    <mergeCell ref="L17:N17"/>
    <mergeCell ref="O17:Q17"/>
    <mergeCell ref="R17:T17"/>
    <mergeCell ref="U17:W17"/>
    <mergeCell ref="X17:Z17"/>
    <mergeCell ref="AA17:AC17"/>
    <mergeCell ref="AD17:AF17"/>
    <mergeCell ref="AG16:AI16"/>
    <mergeCell ref="AJ16:AL16"/>
    <mergeCell ref="AM16:AO16"/>
    <mergeCell ref="AP16:AR16"/>
    <mergeCell ref="AG17:AI17"/>
    <mergeCell ref="AJ17:AL17"/>
    <mergeCell ref="AM17:AO17"/>
    <mergeCell ref="AP17:AR17"/>
    <mergeCell ref="AS17:AU17"/>
    <mergeCell ref="C18:D18"/>
    <mergeCell ref="E18:J18"/>
    <mergeCell ref="L18:N18"/>
    <mergeCell ref="O18:Q18"/>
    <mergeCell ref="R18:T18"/>
    <mergeCell ref="AM18:AO18"/>
    <mergeCell ref="AP18:AR18"/>
    <mergeCell ref="AS18:AU18"/>
    <mergeCell ref="C19:D19"/>
    <mergeCell ref="E19:J19"/>
    <mergeCell ref="L19:N19"/>
    <mergeCell ref="O19:Q19"/>
    <mergeCell ref="R19:T19"/>
    <mergeCell ref="U19:W19"/>
    <mergeCell ref="X19:Z19"/>
    <mergeCell ref="U18:W18"/>
    <mergeCell ref="X18:Z18"/>
    <mergeCell ref="AA18:AC18"/>
    <mergeCell ref="AD18:AF18"/>
    <mergeCell ref="AG18:AI18"/>
    <mergeCell ref="AJ18:AL18"/>
    <mergeCell ref="AS19:AU19"/>
    <mergeCell ref="AA19:AC19"/>
    <mergeCell ref="AD19:AF19"/>
    <mergeCell ref="C20:D20"/>
    <mergeCell ref="E20:J20"/>
    <mergeCell ref="L20:N20"/>
    <mergeCell ref="O20:Q20"/>
    <mergeCell ref="R20:T20"/>
    <mergeCell ref="U20:W20"/>
    <mergeCell ref="X20:Z20"/>
    <mergeCell ref="AA20:AC20"/>
    <mergeCell ref="AD20:AF20"/>
    <mergeCell ref="AG19:AI19"/>
    <mergeCell ref="AJ19:AL19"/>
    <mergeCell ref="AM19:AO19"/>
    <mergeCell ref="AP19:AR19"/>
    <mergeCell ref="AG20:AI20"/>
    <mergeCell ref="AJ20:AL20"/>
    <mergeCell ref="AM20:AO20"/>
    <mergeCell ref="AP20:AR20"/>
    <mergeCell ref="AS20:AU20"/>
    <mergeCell ref="C21:D21"/>
    <mergeCell ref="E21:J21"/>
    <mergeCell ref="L21:N21"/>
    <mergeCell ref="O21:Q21"/>
    <mergeCell ref="R21:T21"/>
    <mergeCell ref="AM21:AO21"/>
    <mergeCell ref="AP21:AR21"/>
    <mergeCell ref="AS21:AU21"/>
    <mergeCell ref="C22:D22"/>
    <mergeCell ref="E22:J22"/>
    <mergeCell ref="L22:N22"/>
    <mergeCell ref="O22:Q22"/>
    <mergeCell ref="R22:T22"/>
    <mergeCell ref="U22:W22"/>
    <mergeCell ref="X22:Z22"/>
    <mergeCell ref="U21:W21"/>
    <mergeCell ref="X21:Z21"/>
    <mergeCell ref="AA21:AC21"/>
    <mergeCell ref="AD21:AF21"/>
    <mergeCell ref="AG21:AI21"/>
    <mergeCell ref="AJ21:AL21"/>
    <mergeCell ref="AS22:AU22"/>
    <mergeCell ref="AA22:AC22"/>
    <mergeCell ref="AD22:AF22"/>
    <mergeCell ref="C23:D23"/>
    <mergeCell ref="E23:J23"/>
    <mergeCell ref="L23:N23"/>
    <mergeCell ref="O23:Q23"/>
    <mergeCell ref="R23:T23"/>
    <mergeCell ref="U23:W23"/>
    <mergeCell ref="X23:Z23"/>
    <mergeCell ref="AA23:AC23"/>
    <mergeCell ref="AD23:AF23"/>
    <mergeCell ref="AG22:AI22"/>
    <mergeCell ref="AJ22:AL22"/>
    <mergeCell ref="AM22:AO22"/>
    <mergeCell ref="AP22:AR22"/>
    <mergeCell ref="AG23:AI23"/>
    <mergeCell ref="AJ23:AL23"/>
    <mergeCell ref="AM23:AO23"/>
    <mergeCell ref="AP23:AR23"/>
    <mergeCell ref="AS23:AU23"/>
    <mergeCell ref="C24:D24"/>
    <mergeCell ref="E24:J24"/>
    <mergeCell ref="L24:N24"/>
    <mergeCell ref="O24:Q24"/>
    <mergeCell ref="R24:T24"/>
    <mergeCell ref="AM24:AO24"/>
    <mergeCell ref="AP24:AR24"/>
    <mergeCell ref="AS24:AU24"/>
    <mergeCell ref="A25:B25"/>
    <mergeCell ref="C25:D25"/>
    <mergeCell ref="E25:H25"/>
    <mergeCell ref="I25:J25"/>
    <mergeCell ref="L25:Q25"/>
    <mergeCell ref="R25:W25"/>
    <mergeCell ref="X25:AC25"/>
    <mergeCell ref="U24:W24"/>
    <mergeCell ref="X24:Z24"/>
    <mergeCell ref="AA24:AC24"/>
    <mergeCell ref="AD24:AF24"/>
    <mergeCell ref="AG24:AI24"/>
    <mergeCell ref="AJ24:AL24"/>
    <mergeCell ref="X26:AC27"/>
    <mergeCell ref="AD26:AI27"/>
    <mergeCell ref="AJ26:AO27"/>
    <mergeCell ref="AP26:AU27"/>
    <mergeCell ref="A27:B27"/>
    <mergeCell ref="C27:D27"/>
    <mergeCell ref="E27:H27"/>
    <mergeCell ref="AD25:AI25"/>
    <mergeCell ref="AJ25:AO25"/>
    <mergeCell ref="AP25:AU25"/>
    <mergeCell ref="A26:B26"/>
    <mergeCell ref="C26:D26"/>
    <mergeCell ref="E26:H26"/>
    <mergeCell ref="I26:J27"/>
    <mergeCell ref="K26:K27"/>
    <mergeCell ref="L26:Q27"/>
    <mergeCell ref="R26:W27"/>
    <mergeCell ref="A33:AN33"/>
    <mergeCell ref="A34:AU35"/>
    <mergeCell ref="A36:AU69"/>
    <mergeCell ref="AH70:AL70"/>
    <mergeCell ref="AM70:AT70"/>
    <mergeCell ref="AJ28:AO29"/>
    <mergeCell ref="AP28:AU29"/>
    <mergeCell ref="I30:K31"/>
    <mergeCell ref="L30:Q31"/>
    <mergeCell ref="R30:W31"/>
    <mergeCell ref="X30:AC31"/>
    <mergeCell ref="AD30:AI31"/>
    <mergeCell ref="AJ30:AO31"/>
    <mergeCell ref="AP30:AU31"/>
    <mergeCell ref="A28:H31"/>
    <mergeCell ref="I28:K29"/>
    <mergeCell ref="L28:Q29"/>
    <mergeCell ref="R28:W29"/>
    <mergeCell ref="X28:AC29"/>
    <mergeCell ref="AD28:AI29"/>
  </mergeCells>
  <pageMargins left="0.25" right="0.25" top="1.0649999999999999" bottom="0.75" header="0.18" footer="0.3"/>
  <pageSetup paperSize="9" scale="72" fitToHeight="2" orientation="landscape" horizontalDpi="4294967293" r:id="rId1"/>
  <headerFooter>
    <oddHeader xml:space="preserve">&amp;L&amp;"Book Antiqua,Tučné"&amp;28
       JIHOMORAVSKÁ OSK SNH - Zápis o turnaji v národní házené&amp;R&amp;G   </oddHeader>
    <oddFooter>&amp;C&amp;P / &amp;N
&amp;RFormulář: JM OSK SNH zápis o turnaji v NH
Zpracoval: M.n.h. Jan Musil
Datum:  24. května 2020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</vt:i4>
      </vt:variant>
    </vt:vector>
  </HeadingPairs>
  <TitlesOfParts>
    <vt:vector size="12" baseType="lpstr">
      <vt:lpstr>Rozpis</vt:lpstr>
      <vt:lpstr>Tabulka</vt:lpstr>
      <vt:lpstr>nejlepší hráči</vt:lpstr>
      <vt:lpstr>střelci</vt:lpstr>
      <vt:lpstr>Zápis 1. nasazený</vt:lpstr>
      <vt:lpstr>Zápis 2. nasazený</vt:lpstr>
      <vt:lpstr>Zápis 3. nasazený</vt:lpstr>
      <vt:lpstr>Zápis 4. nasazený</vt:lpstr>
      <vt:lpstr>Zápis 5. nasazený</vt:lpstr>
      <vt:lpstr>Zápis 6. nasazený</vt:lpstr>
      <vt:lpstr>Zápis - prázdný</vt:lpstr>
      <vt:lpstr>Tabulka!Oblast_tisku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Turnaj NH pro 6 družstev</dc:title>
  <dc:creator>M.n.h. Jan Musil</dc:creator>
  <cp:lastModifiedBy>Jan Musil</cp:lastModifiedBy>
  <cp:lastPrinted>2025-03-22T17:11:07Z</cp:lastPrinted>
  <dcterms:created xsi:type="dcterms:W3CDTF">2020-05-18T06:02:39Z</dcterms:created>
  <dcterms:modified xsi:type="dcterms:W3CDTF">2025-03-22T19:49:52Z</dcterms:modified>
</cp:coreProperties>
</file>